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\Desktop\CARBON LCA version 3\"/>
    </mc:Choice>
  </mc:AlternateContent>
  <xr:revisionPtr revIDLastSave="0" documentId="13_ncr:1_{25695BDB-63CB-4273-85D0-50EAEA74B97F}" xr6:coauthVersionLast="47" xr6:coauthVersionMax="47" xr10:uidLastSave="{00000000-0000-0000-0000-000000000000}"/>
  <workbookProtection workbookAlgorithmName="SHA-512" workbookHashValue="WuMsJPmd9ZwJhjo3KmIdVJ0aKQuePiknYB05SENzxoGvuuNTVTSDfnkeQxgyStyIKC2Td7uLUr2Hb03/bVE2Cg==" workbookSaltValue="kn3iIcK383SDWQ2zc0OeiQ==" workbookSpinCount="100000" lockStructure="1"/>
  <bookViews>
    <workbookView xWindow="1365" yWindow="180" windowWidth="18780" windowHeight="16965" tabRatio="737" activeTab="3" xr2:uid="{4ED0D4C1-997D-40DF-80ED-A4E52D7FECFC}"/>
  </bookViews>
  <sheets>
    <sheet name="COVER" sheetId="4" r:id="rId1"/>
    <sheet name="TALLY_SHEET" sheetId="1" r:id="rId2"/>
    <sheet name="DATA_SHEET" sheetId="8" state="hidden" r:id="rId3"/>
    <sheet name="SUMMARY" sheetId="11" r:id="rId4"/>
  </sheets>
  <externalReferences>
    <externalReference r:id="rId5"/>
  </externalReferences>
  <definedNames>
    <definedName name="BudgetTitle" localSheetId="3">SUMMARY!$B$1</definedName>
    <definedName name="BudgetTitle">'[1]Monthly income'!$B$1</definedName>
    <definedName name="_xlnm.Print_Area" localSheetId="1">TALLY_SHEET!$A$1:$J$172</definedName>
    <definedName name="_xlnm.Print_Titles" localSheetId="3">SUMMARY!$16:$16</definedName>
    <definedName name="Title1" localSheetId="3">Income3[[#Headers],[Column1]]</definedName>
    <definedName name="Title1">[1]!Income[[#Headers],[Item]]</definedName>
    <definedName name="Title2" localSheetId="3">[1]!Savings[[#Headers],[Date]]</definedName>
    <definedName name="Title2">[1]!Savings[[#Headers],[Date]]</definedName>
    <definedName name="Title3" localSheetId="3">[1]!Expenses[[#Headers],[Item]]</definedName>
    <definedName name="Title3">[1]!Expenses[[#Headers],[Item]]</definedName>
    <definedName name="Total_Monthly_Expenses" localSheetId="3">SUMMARY!$C$7</definedName>
    <definedName name="Total_Monthly_Expenses">'[1]Monthly income'!$C$7</definedName>
    <definedName name="Total_Monthly_Income" localSheetId="3">SUMMARY!$C$5</definedName>
    <definedName name="Total_Monthly_Income">'[1]Monthly income'!$C$5</definedName>
    <definedName name="Total_Monthly_Savings" localSheetId="3">SUMMARY!$C$9</definedName>
    <definedName name="Total_Monthly_Savings">'[1]Monthly income'!$C$9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" i="8" l="1"/>
  <c r="D56" i="8"/>
  <c r="F56" i="8" s="1"/>
  <c r="AQ50" i="8"/>
  <c r="AQ49" i="8"/>
  <c r="AQ48" i="8"/>
  <c r="AQ47" i="8"/>
  <c r="AQ46" i="8"/>
  <c r="AQ45" i="8"/>
  <c r="AQ44" i="8"/>
  <c r="AQ43" i="8"/>
  <c r="AJ2" i="8"/>
  <c r="AC2" i="8"/>
  <c r="E74" i="8"/>
  <c r="G74" i="8" s="1"/>
  <c r="E73" i="8"/>
  <c r="G73" i="8" s="1"/>
  <c r="O74" i="8"/>
  <c r="O73" i="8"/>
  <c r="O76" i="8" s="1"/>
  <c r="O77" i="8" s="1"/>
  <c r="O79" i="8" s="1"/>
  <c r="O81" i="8" s="1"/>
  <c r="D45" i="8"/>
  <c r="F20" i="8"/>
  <c r="F21" i="8"/>
  <c r="F22" i="8"/>
  <c r="F23" i="8"/>
  <c r="F24" i="8"/>
  <c r="F25" i="8"/>
  <c r="F26" i="8"/>
  <c r="F27" i="8"/>
  <c r="F28" i="8"/>
  <c r="F29" i="8"/>
  <c r="F30" i="8"/>
  <c r="F31" i="8"/>
  <c r="E20" i="8"/>
  <c r="E21" i="8"/>
  <c r="E22" i="8"/>
  <c r="E23" i="8"/>
  <c r="E24" i="8"/>
  <c r="E25" i="8"/>
  <c r="E26" i="8"/>
  <c r="E27" i="8"/>
  <c r="E28" i="8"/>
  <c r="E29" i="8"/>
  <c r="E30" i="8"/>
  <c r="E31" i="8"/>
  <c r="AC36" i="8"/>
  <c r="AC37" i="8"/>
  <c r="AC38" i="8"/>
  <c r="AC39" i="8"/>
  <c r="AC40" i="8"/>
  <c r="AC41" i="8"/>
  <c r="AC42" i="8"/>
  <c r="AC43" i="8"/>
  <c r="AC44" i="8"/>
  <c r="AC45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46" i="8"/>
  <c r="AC47" i="8"/>
  <c r="AC48" i="8"/>
  <c r="AC49" i="8"/>
  <c r="AC50" i="8"/>
  <c r="AC51" i="8"/>
  <c r="AC52" i="8"/>
  <c r="AC53" i="8"/>
  <c r="AC54" i="8"/>
  <c r="AC55" i="8"/>
  <c r="AC56" i="8"/>
  <c r="O56" i="8"/>
  <c r="P56" i="8" s="1"/>
  <c r="R56" i="8" s="1"/>
  <c r="O57" i="8"/>
  <c r="P57" i="8" s="1"/>
  <c r="R57" i="8" s="1"/>
  <c r="O58" i="8"/>
  <c r="P58" i="8" s="1"/>
  <c r="R58" i="8" s="1"/>
  <c r="O59" i="8"/>
  <c r="P59" i="8" s="1"/>
  <c r="R59" i="8" s="1"/>
  <c r="O60" i="8"/>
  <c r="P60" i="8" s="1"/>
  <c r="R60" i="8" s="1"/>
  <c r="O61" i="8"/>
  <c r="P61" i="8" s="1"/>
  <c r="R61" i="8" s="1"/>
  <c r="O62" i="8"/>
  <c r="P62" i="8" s="1"/>
  <c r="R62" i="8" s="1"/>
  <c r="O63" i="8"/>
  <c r="P63" i="8" s="1"/>
  <c r="R63" i="8" s="1"/>
  <c r="O64" i="8"/>
  <c r="P64" i="8" s="1"/>
  <c r="R64" i="8" s="1"/>
  <c r="D57" i="8"/>
  <c r="F57" i="8" s="1"/>
  <c r="D58" i="8"/>
  <c r="F58" i="8" s="1"/>
  <c r="D59" i="8"/>
  <c r="F59" i="8" s="1"/>
  <c r="D60" i="8"/>
  <c r="F60" i="8" s="1"/>
  <c r="D61" i="8"/>
  <c r="F61" i="8" s="1"/>
  <c r="D62" i="8"/>
  <c r="F62" i="8" s="1"/>
  <c r="D63" i="8"/>
  <c r="F63" i="8" s="1"/>
  <c r="D64" i="8"/>
  <c r="F64" i="8" s="1"/>
  <c r="L45" i="8"/>
  <c r="L39" i="8"/>
  <c r="L40" i="8"/>
  <c r="L41" i="8"/>
  <c r="L42" i="8"/>
  <c r="L43" i="8"/>
  <c r="D40" i="8"/>
  <c r="D41" i="8"/>
  <c r="D42" i="8"/>
  <c r="D43" i="8"/>
  <c r="E12" i="11"/>
  <c r="B7" i="8"/>
  <c r="B8" i="8"/>
  <c r="B9" i="8"/>
  <c r="B10" i="8"/>
  <c r="B11" i="8"/>
  <c r="B12" i="8"/>
  <c r="B13" i="8"/>
  <c r="F2" i="11"/>
  <c r="AQ40" i="8"/>
  <c r="AQ41" i="8"/>
  <c r="AQ42" i="8"/>
  <c r="U57" i="8"/>
  <c r="U58" i="8"/>
  <c r="U59" i="8"/>
  <c r="U60" i="8"/>
  <c r="U61" i="8"/>
  <c r="U62" i="8"/>
  <c r="U63" i="8"/>
  <c r="U64" i="8"/>
  <c r="U56" i="8"/>
  <c r="I57" i="8"/>
  <c r="I58" i="8"/>
  <c r="I59" i="8"/>
  <c r="I60" i="8"/>
  <c r="I61" i="8"/>
  <c r="I62" i="8"/>
  <c r="I63" i="8"/>
  <c r="I64" i="8"/>
  <c r="I56" i="8"/>
  <c r="O40" i="8"/>
  <c r="O41" i="8"/>
  <c r="O42" i="8"/>
  <c r="O43" i="8"/>
  <c r="O45" i="8"/>
  <c r="O39" i="8"/>
  <c r="G45" i="8"/>
  <c r="G40" i="8"/>
  <c r="G41" i="8"/>
  <c r="G42" i="8"/>
  <c r="G43" i="8"/>
  <c r="G39" i="8"/>
  <c r="G76" i="8" l="1"/>
  <c r="G77" i="8" s="1"/>
  <c r="J59" i="8"/>
  <c r="V60" i="8"/>
  <c r="H42" i="8"/>
  <c r="V59" i="8"/>
  <c r="P40" i="8"/>
  <c r="J60" i="8"/>
  <c r="V57" i="8"/>
  <c r="J57" i="8"/>
  <c r="J58" i="8"/>
  <c r="H41" i="8"/>
  <c r="P45" i="8"/>
  <c r="P48" i="8" s="1"/>
  <c r="P42" i="8"/>
  <c r="P41" i="8"/>
  <c r="P43" i="8"/>
  <c r="H40" i="8"/>
  <c r="J64" i="8"/>
  <c r="V61" i="8"/>
  <c r="H43" i="8"/>
  <c r="J61" i="8"/>
  <c r="V58" i="8"/>
  <c r="V56" i="8"/>
  <c r="J56" i="8"/>
  <c r="V64" i="8"/>
  <c r="V63" i="8"/>
  <c r="V62" i="8"/>
  <c r="J62" i="8"/>
  <c r="J63" i="8"/>
  <c r="H45" i="8"/>
  <c r="H48" i="8" s="1"/>
  <c r="P39" i="8"/>
  <c r="H39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11" i="8"/>
  <c r="AJ12" i="8"/>
  <c r="AJ13" i="8"/>
  <c r="AJ14" i="8"/>
  <c r="AJ15" i="8"/>
  <c r="AJ16" i="8"/>
  <c r="AJ17" i="8"/>
  <c r="AJ18" i="8"/>
  <c r="AJ19" i="8"/>
  <c r="AJ3" i="8"/>
  <c r="AJ4" i="8"/>
  <c r="AJ5" i="8"/>
  <c r="AJ6" i="8"/>
  <c r="AJ7" i="8"/>
  <c r="AJ8" i="8"/>
  <c r="AJ9" i="8"/>
  <c r="AJ10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D34" i="1"/>
  <c r="A20" i="8" a="1"/>
  <c r="A20" i="8" s="1"/>
  <c r="C7" i="8" a="1"/>
  <c r="C7" i="8" s="1"/>
  <c r="B2" i="11" s="1"/>
  <c r="D31" i="8"/>
  <c r="D30" i="8"/>
  <c r="D29" i="8"/>
  <c r="D28" i="8"/>
  <c r="D27" i="8"/>
  <c r="D26" i="8"/>
  <c r="D25" i="8"/>
  <c r="D24" i="8"/>
  <c r="D23" i="8"/>
  <c r="D22" i="8"/>
  <c r="G22" i="8" s="1"/>
  <c r="H22" i="8" s="1"/>
  <c r="I22" i="8" s="1"/>
  <c r="D21" i="8"/>
  <c r="D20" i="8"/>
  <c r="G7" i="8" a="1"/>
  <c r="G7" i="8" s="1"/>
  <c r="I7" i="8" a="1"/>
  <c r="I7" i="8" s="1"/>
  <c r="E7" i="8" a="1"/>
  <c r="E7" i="8" s="1"/>
  <c r="G79" i="8" l="1"/>
  <c r="G81" i="8" s="1"/>
  <c r="C20" i="11" s="1"/>
  <c r="S48" i="8"/>
  <c r="C18" i="11" s="1"/>
  <c r="H47" i="8"/>
  <c r="J66" i="8"/>
  <c r="P47" i="8"/>
  <c r="V66" i="8"/>
  <c r="AE2" i="8" a="1"/>
  <c r="AE2" i="8" s="1"/>
  <c r="Y11" i="8" s="1"/>
  <c r="C22" i="11" s="1"/>
  <c r="AS2" i="8" a="1"/>
  <c r="AS2" i="8" s="1"/>
  <c r="Y13" i="8" s="1"/>
  <c r="AL2" i="8" a="1"/>
  <c r="AL2" i="8" s="1"/>
  <c r="Y12" i="8" s="1"/>
  <c r="G20" i="8"/>
  <c r="H20" i="8" s="1"/>
  <c r="I20" i="8" s="1"/>
  <c r="G23" i="8"/>
  <c r="H23" i="8" s="1"/>
  <c r="I23" i="8" s="1"/>
  <c r="J23" i="8" s="1"/>
  <c r="K23" i="8" s="1"/>
  <c r="G21" i="8"/>
  <c r="H21" i="8" s="1"/>
  <c r="I21" i="8" s="1"/>
  <c r="J21" i="8" s="1"/>
  <c r="K21" i="8" s="1"/>
  <c r="M21" i="8" s="1"/>
  <c r="G25" i="8"/>
  <c r="H25" i="8" s="1"/>
  <c r="I25" i="8" s="1"/>
  <c r="J25" i="8" s="1"/>
  <c r="K25" i="8" s="1"/>
  <c r="G24" i="8"/>
  <c r="H24" i="8" s="1"/>
  <c r="I24" i="8" s="1"/>
  <c r="J24" i="8" s="1"/>
  <c r="K24" i="8" s="1"/>
  <c r="J22" i="8"/>
  <c r="K22" i="8" s="1"/>
  <c r="L22" i="8" s="1"/>
  <c r="N22" i="8" s="1"/>
  <c r="G31" i="8"/>
  <c r="H31" i="8" s="1"/>
  <c r="I31" i="8" s="1"/>
  <c r="J31" i="8" s="1"/>
  <c r="K31" i="8" s="1"/>
  <c r="G26" i="8"/>
  <c r="H26" i="8" s="1"/>
  <c r="I26" i="8" s="1"/>
  <c r="J26" i="8" s="1"/>
  <c r="K26" i="8" s="1"/>
  <c r="G27" i="8"/>
  <c r="H27" i="8" s="1"/>
  <c r="I27" i="8" s="1"/>
  <c r="J27" i="8" s="1"/>
  <c r="K27" i="8" s="1"/>
  <c r="G29" i="8"/>
  <c r="H29" i="8" s="1"/>
  <c r="I29" i="8" s="1"/>
  <c r="J29" i="8" s="1"/>
  <c r="K29" i="8" s="1"/>
  <c r="M29" i="8" s="1"/>
  <c r="G30" i="8"/>
  <c r="H30" i="8" s="1"/>
  <c r="I30" i="8" s="1"/>
  <c r="J30" i="8" s="1"/>
  <c r="K30" i="8" s="1"/>
  <c r="G28" i="8"/>
  <c r="H28" i="8" s="1"/>
  <c r="I28" i="8" s="1"/>
  <c r="J28" i="8" s="1"/>
  <c r="K28" i="8" s="1"/>
  <c r="C24" i="11" l="1"/>
  <c r="C23" i="11"/>
  <c r="Y66" i="8"/>
  <c r="C19" i="11" s="1"/>
  <c r="S47" i="8"/>
  <c r="C17" i="11" s="1"/>
  <c r="M22" i="8"/>
  <c r="P22" i="8" s="1"/>
  <c r="L23" i="8"/>
  <c r="N23" i="8" s="1"/>
  <c r="L25" i="8"/>
  <c r="N25" i="8" s="1"/>
  <c r="L30" i="8"/>
  <c r="N30" i="8" s="1"/>
  <c r="L26" i="8"/>
  <c r="N26" i="8" s="1"/>
  <c r="L27" i="8"/>
  <c r="N27" i="8" s="1"/>
  <c r="L28" i="8"/>
  <c r="N28" i="8" s="1"/>
  <c r="L31" i="8"/>
  <c r="N31" i="8" s="1"/>
  <c r="M28" i="8"/>
  <c r="L24" i="8"/>
  <c r="N24" i="8" s="1"/>
  <c r="M23" i="8"/>
  <c r="M30" i="8"/>
  <c r="M31" i="8"/>
  <c r="M26" i="8"/>
  <c r="M24" i="8"/>
  <c r="L21" i="8"/>
  <c r="N21" i="8" s="1"/>
  <c r="P21" i="8" s="1"/>
  <c r="L29" i="8"/>
  <c r="N29" i="8" s="1"/>
  <c r="P29" i="8" s="1"/>
  <c r="M27" i="8"/>
  <c r="M25" i="8"/>
  <c r="O22" i="8"/>
  <c r="Y15" i="8" l="1"/>
  <c r="C21" i="11" s="1"/>
  <c r="C25" i="11" s="1"/>
  <c r="P25" i="8"/>
  <c r="P23" i="8"/>
  <c r="P31" i="8"/>
  <c r="P30" i="8"/>
  <c r="O27" i="8"/>
  <c r="P27" i="8"/>
  <c r="O24" i="8"/>
  <c r="O26" i="8"/>
  <c r="O29" i="8"/>
  <c r="O30" i="8"/>
  <c r="P28" i="8"/>
  <c r="O31" i="8"/>
  <c r="O25" i="8"/>
  <c r="O21" i="8"/>
  <c r="P24" i="8"/>
  <c r="O23" i="8"/>
  <c r="P26" i="8"/>
  <c r="O28" i="8"/>
  <c r="E6" i="11" l="1"/>
  <c r="E34" i="8"/>
  <c r="E10" i="11" s="1"/>
  <c r="B10" i="11" l="1"/>
  <c r="J20" i="8"/>
  <c r="K20" i="8" s="1"/>
  <c r="M20" i="8" s="1"/>
  <c r="L20" i="8" l="1"/>
  <c r="N20" i="8" s="1"/>
  <c r="P20" i="8" s="1"/>
  <c r="R20" i="8" s="1"/>
  <c r="S20" i="8" s="1"/>
  <c r="E4" i="11" s="1"/>
  <c r="E14" i="11" s="1"/>
  <c r="E8" i="11" l="1"/>
  <c r="B12" i="11" s="1"/>
  <c r="O20" i="8"/>
  <c r="Q20" i="8" s="1"/>
  <c r="B9" i="1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<sst xmlns="http://schemas.openxmlformats.org/spreadsheetml/2006/main" count="741" uniqueCount="415">
  <si>
    <t>Balsam fir</t>
  </si>
  <si>
    <t>Fraser fir</t>
  </si>
  <si>
    <t>Douglas fir</t>
  </si>
  <si>
    <t>Blue spruce</t>
  </si>
  <si>
    <t>Scots pine</t>
  </si>
  <si>
    <t>East. white pine</t>
  </si>
  <si>
    <t>White spruce</t>
  </si>
  <si>
    <t>propane</t>
  </si>
  <si>
    <t>LPG</t>
  </si>
  <si>
    <t>species</t>
  </si>
  <si>
    <t>height</t>
  </si>
  <si>
    <t>white spruce</t>
  </si>
  <si>
    <t>blue spruce</t>
  </si>
  <si>
    <t xml:space="preserve">Scots pine </t>
  </si>
  <si>
    <t>radius (m)</t>
  </si>
  <si>
    <t>species specific</t>
  </si>
  <si>
    <t>(1 ha = 2.47 acres)</t>
  </si>
  <si>
    <t>5      (1.52)</t>
  </si>
  <si>
    <t>4.5  (1.37)</t>
  </si>
  <si>
    <t>5.5   (1.68)</t>
  </si>
  <si>
    <t>6      (1.83)</t>
  </si>
  <si>
    <t>6.5  (1.98)</t>
  </si>
  <si>
    <t>7      (2.13)</t>
  </si>
  <si>
    <t>7.5   (2.29)</t>
  </si>
  <si>
    <t>8      (2.44)</t>
  </si>
  <si>
    <t>8.5   (2.59)</t>
  </si>
  <si>
    <t>9      (2.74)</t>
  </si>
  <si>
    <t>Height in</t>
  </si>
  <si>
    <t xml:space="preserve"> ft     (m)</t>
  </si>
  <si>
    <t xml:space="preserve">415 Superior Spray Oil </t>
  </si>
  <si>
    <t>440 Superior Spray Oil</t>
  </si>
  <si>
    <t>470 Supreme Spray Oil</t>
  </si>
  <si>
    <t>Acora Insecticide</t>
  </si>
  <si>
    <t>Acramite 4SC</t>
  </si>
  <si>
    <t>Admire 240 Flowable Systemic</t>
  </si>
  <si>
    <t>Akari 5SC Miticide/Insecticide</t>
  </si>
  <si>
    <t>Altus insecticide</t>
  </si>
  <si>
    <t>Ambush 500 EC</t>
  </si>
  <si>
    <t xml:space="preserve">Antixx Plus </t>
  </si>
  <si>
    <t>BCS 2960 Insecticide</t>
  </si>
  <si>
    <t>Biocover LS</t>
  </si>
  <si>
    <t xml:space="preserve">Biocover MLT </t>
  </si>
  <si>
    <t>Biocover SS</t>
  </si>
  <si>
    <t>Biocover UL</t>
  </si>
  <si>
    <t xml:space="preserve">Brandt Antixx Plus </t>
  </si>
  <si>
    <t>Bug-N-Sluggo Insect, Slug, Snail Bait</t>
  </si>
  <si>
    <t>BYI 02960 200SL Insecticide</t>
  </si>
  <si>
    <t xml:space="preserve">Captiva  </t>
  </si>
  <si>
    <t>Captiva Prime</t>
  </si>
  <si>
    <t>Closer Insecticide</t>
  </si>
  <si>
    <t>Confirm</t>
  </si>
  <si>
    <t xml:space="preserve">Conserve 480 SC Naturalyte </t>
  </si>
  <si>
    <t>Cygon 480 EC Systemic Insecticide</t>
  </si>
  <si>
    <t>Cygon 480 Systemic Insecticide</t>
  </si>
  <si>
    <t>Damoil Dormant &amp; Summer Spray Oil</t>
  </si>
  <si>
    <t>Decis 100 EC Insecticide</t>
  </si>
  <si>
    <t>Delegate Insecticide</t>
  </si>
  <si>
    <t>Demand CS Insecticide</t>
  </si>
  <si>
    <t>Diamante 4 Systemic Insecticide</t>
  </si>
  <si>
    <t>Diflumax 2L</t>
  </si>
  <si>
    <t>Dimilin 25W IGR WP</t>
  </si>
  <si>
    <t>Ecoworks EC</t>
  </si>
  <si>
    <t>Endeavor 50WG Insecticide</t>
  </si>
  <si>
    <t>Entrust 80 Insecticide</t>
  </si>
  <si>
    <t>Envidor 2SC Miticide</t>
  </si>
  <si>
    <t>Flagship Insecticide</t>
  </si>
  <si>
    <t xml:space="preserve">Floramite SC </t>
  </si>
  <si>
    <t>Glacial Spray Fluid</t>
  </si>
  <si>
    <t>Hexygon DF Miticide</t>
  </si>
  <si>
    <t>Hi-Supreme 440 Spray Oil</t>
  </si>
  <si>
    <t xml:space="preserve">IAP 440 Spray Oil </t>
  </si>
  <si>
    <t xml:space="preserve">IAP Summer 415 Spray Oil </t>
  </si>
  <si>
    <t>Intercept 60WP Greenhouse</t>
  </si>
  <si>
    <t>Intrepid 2F</t>
  </si>
  <si>
    <t>Invertid 2F</t>
  </si>
  <si>
    <t>Ipco Syncro Insecticide EC</t>
  </si>
  <si>
    <t>Lagon  480 E Insecticide</t>
  </si>
  <si>
    <t>Lesco Horticultural Oil Plus</t>
  </si>
  <si>
    <t>Magister SC Miticide</t>
  </si>
  <si>
    <t>Mainspring GNL</t>
  </si>
  <si>
    <t>Mainspring X</t>
  </si>
  <si>
    <t>Malathion 500</t>
  </si>
  <si>
    <t>Malathion 85E Insecticide</t>
  </si>
  <si>
    <t>Matador 120EC Insecticide</t>
  </si>
  <si>
    <t>Mimic 2 LV Speciality Insecticide</t>
  </si>
  <si>
    <t>Mite-E-Oil Insecticide - Miticide Spray</t>
  </si>
  <si>
    <t xml:space="preserve">Movento     </t>
  </si>
  <si>
    <t>Omite 30WS</t>
  </si>
  <si>
    <t>Omite 6E</t>
  </si>
  <si>
    <t>Omni Oil 6-E</t>
  </si>
  <si>
    <t>Onager</t>
  </si>
  <si>
    <t>Orthene 75 %</t>
  </si>
  <si>
    <t>Orthene 97% Soluble Granule</t>
  </si>
  <si>
    <t>Perm-UP EC Insecticide</t>
  </si>
  <si>
    <t>Pounce 384 EC Insecticide</t>
  </si>
  <si>
    <t>Pradia</t>
  </si>
  <si>
    <t xml:space="preserve">Purespray 10E </t>
  </si>
  <si>
    <t xml:space="preserve">Purespray 15E </t>
  </si>
  <si>
    <t xml:space="preserve">Purespray Foliar 22E </t>
  </si>
  <si>
    <t>Purespray Green</t>
  </si>
  <si>
    <t>Ripcord 400 EC</t>
  </si>
  <si>
    <t>RTSA Horticultural Oil</t>
  </si>
  <si>
    <t>Sarisa</t>
  </si>
  <si>
    <t>Savey</t>
  </si>
  <si>
    <t>Seican</t>
  </si>
  <si>
    <t>Silencer 120 EC Insecticide</t>
  </si>
  <si>
    <t>Success Insecticide</t>
  </si>
  <si>
    <t>Sunspray Ultra-Fine Spray Oil</t>
  </si>
  <si>
    <t>Talus</t>
  </si>
  <si>
    <t>Tristar 70 WSP Insecticide</t>
  </si>
  <si>
    <t>Tritek</t>
  </si>
  <si>
    <t>Ultor</t>
  </si>
  <si>
    <t xml:space="preserve">Ultra-Pure Oil Horticultural </t>
  </si>
  <si>
    <t>Vendex 50 WP Miticide</t>
  </si>
  <si>
    <t>Warrior Insecticide</t>
  </si>
  <si>
    <t>Aliette WDG Systemic Fungicide</t>
  </si>
  <si>
    <t>Banner Maxx Fungicide</t>
  </si>
  <si>
    <t>CGA279202 50 WG Fungicide</t>
  </si>
  <si>
    <t>Chipco Aliette</t>
  </si>
  <si>
    <t>Chlorothalonil 720F</t>
  </si>
  <si>
    <t>Cyazofamid 400SC Fungicide</t>
  </si>
  <si>
    <t>Daconil 2787 Flowable Fungicide</t>
  </si>
  <si>
    <t>Echo 720 Agricultural Fungicide</t>
  </si>
  <si>
    <t>Echo 90WSP Agricultural Fungicide</t>
  </si>
  <si>
    <t>Echo NP Fungicide</t>
  </si>
  <si>
    <t>Equus 82.5 WSP</t>
  </si>
  <si>
    <t>Flint 50WG Fungicide</t>
  </si>
  <si>
    <t>Forum Fungicide</t>
  </si>
  <si>
    <t>Heritage Maxx Fungicide</t>
  </si>
  <si>
    <t>Medallion Fungicide</t>
  </si>
  <si>
    <t>Rovral Fungicide Wettable Powder</t>
  </si>
  <si>
    <t>Subdue Maxx</t>
  </si>
  <si>
    <t>Torrent 400SC Agricultural Fungicide</t>
  </si>
  <si>
    <t>2,4-D Amine 600 Herbicide</t>
  </si>
  <si>
    <t>Advantage Clopyralid 360</t>
  </si>
  <si>
    <t>Agrogill Oxyfluorfen 240EC</t>
  </si>
  <si>
    <t>Authority Supreme Herbicide</t>
  </si>
  <si>
    <t>Basket 2XL</t>
  </si>
  <si>
    <t>BioLink Herbicide EC</t>
  </si>
  <si>
    <t>Broadstar</t>
  </si>
  <si>
    <t>Clip Herbicide</t>
  </si>
  <si>
    <t>Clobber Herbicide</t>
  </si>
  <si>
    <t>Clopi Herbicide</t>
  </si>
  <si>
    <t>CT Mix 360 Herbicide</t>
  </si>
  <si>
    <t>Dual II Magnum Herbicide</t>
  </si>
  <si>
    <t>Dual Magnum Herbicide</t>
  </si>
  <si>
    <t>Flazasulfuron 25WG Herbicide</t>
  </si>
  <si>
    <t>Flumioxazin 51 WDG Herbicide</t>
  </si>
  <si>
    <t>Flumioxazin EZ Herbicide</t>
  </si>
  <si>
    <t>Frontier Max Herbicide</t>
  </si>
  <si>
    <t>Gallery 75 DF Herbicide</t>
  </si>
  <si>
    <t>Gallery SC Herbicide</t>
  </si>
  <si>
    <t>Garlon XRT Herbicide</t>
  </si>
  <si>
    <t>GF-1966 Herbicide</t>
  </si>
  <si>
    <t>GF-772 Herbicide</t>
  </si>
  <si>
    <t>Glyfos Soluble Conc. Herbicide</t>
  </si>
  <si>
    <t>Goal 2XL</t>
  </si>
  <si>
    <t>Katana 25WG Herbicide</t>
  </si>
  <si>
    <t>Lontrel 360 Herbicide</t>
  </si>
  <si>
    <t>Lontrel XC Herbicide</t>
  </si>
  <si>
    <t>Nufarm Clopyralid Herbicide</t>
  </si>
  <si>
    <t>Poast Ultra Liquid Emulsifiable Herb.</t>
  </si>
  <si>
    <t>Princep Nine-T Herbicide</t>
  </si>
  <si>
    <t>Prowl H2O Herbicide</t>
  </si>
  <si>
    <t>Pyralid Herbicide</t>
  </si>
  <si>
    <t xml:space="preserve">Rival </t>
  </si>
  <si>
    <t>Simadex Simazine Flowable</t>
  </si>
  <si>
    <t>Simazine 40 Herbicide</t>
  </si>
  <si>
    <t>Specticle Flo Herbicide</t>
  </si>
  <si>
    <t>Specticle G Herbicide</t>
  </si>
  <si>
    <t>Spinosad (Monterey)</t>
  </si>
  <si>
    <t>SureGuard EZ Herbicide</t>
  </si>
  <si>
    <t>Sureguard Herbicide</t>
  </si>
  <si>
    <t>Thizzle Herbicide</t>
  </si>
  <si>
    <t>Treflan Granular Herbicide</t>
  </si>
  <si>
    <t>Treflan Liquid EC Herbicide</t>
  </si>
  <si>
    <t>Triflurex 40 EC</t>
  </si>
  <si>
    <t>Velpar DF VU Herbicide</t>
  </si>
  <si>
    <t>Velpar L VU Herbicide</t>
  </si>
  <si>
    <t>Venture L</t>
  </si>
  <si>
    <t>VP480 Herbicide</t>
  </si>
  <si>
    <t>TAPER EXAMPLES:</t>
  </si>
  <si>
    <t>Taper = width/height (ft)</t>
  </si>
  <si>
    <t>Natural gas</t>
  </si>
  <si>
    <t>Gasoline</t>
  </si>
  <si>
    <t>Diesel</t>
  </si>
  <si>
    <t>Electricity</t>
  </si>
  <si>
    <t xml:space="preserve">Ammonium nitrate </t>
  </si>
  <si>
    <t xml:space="preserve">Ca-ammonium nitrate </t>
  </si>
  <si>
    <t xml:space="preserve">Ammonium sulphate </t>
  </si>
  <si>
    <t>Calcium nitrate</t>
  </si>
  <si>
    <t>Ammonium phosphates</t>
  </si>
  <si>
    <t>Urea</t>
  </si>
  <si>
    <t>Urea ammonium nitrate</t>
  </si>
  <si>
    <t>15-15-15 NPK</t>
  </si>
  <si>
    <t>10-10-10 NPK</t>
  </si>
  <si>
    <t>balsam fir</t>
  </si>
  <si>
    <t>AzaDirect Biological Insecticide</t>
  </si>
  <si>
    <t>Malathion Liquid Insecticide-Miticide</t>
  </si>
  <si>
    <t>Merit 60 WP Gnhse&amp;Nurs. Insect.</t>
  </si>
  <si>
    <r>
      <rPr>
        <b/>
        <sz val="11"/>
        <color theme="1"/>
        <rFont val="Calibri"/>
        <family val="2"/>
        <scheme val="minor"/>
      </rPr>
      <t>FUNGICIDE LIST FOR CANADIAN GROWERS:</t>
    </r>
    <r>
      <rPr>
        <sz val="11"/>
        <color theme="1"/>
        <rFont val="Calibri"/>
        <family val="2"/>
        <scheme val="minor"/>
      </rPr>
      <t xml:space="preserve"> if used, replace 0 with the no. of applications to Planted Area</t>
    </r>
  </si>
  <si>
    <t>Species:</t>
  </si>
  <si>
    <t>SPECIES</t>
  </si>
  <si>
    <t>VOLUMETRIC</t>
  </si>
  <si>
    <t>DRY WT</t>
  </si>
  <si>
    <t>CARBON WT</t>
  </si>
  <si>
    <r>
      <rPr>
        <b/>
        <sz val="11"/>
        <color theme="1"/>
        <rFont val="Calibri"/>
        <family val="2"/>
        <scheme val="minor"/>
      </rPr>
      <t>INSECTICIDE LIST FOR CANADIAN GROWERS</t>
    </r>
    <r>
      <rPr>
        <sz val="11"/>
        <color theme="1"/>
        <rFont val="Calibri"/>
        <family val="2"/>
        <scheme val="minor"/>
      </rPr>
      <t>: if used</t>
    </r>
  </si>
  <si>
    <t>Fyfanon 50% EC</t>
  </si>
  <si>
    <t>TetraSan 5 WDG Miticide</t>
  </si>
  <si>
    <t>kg C per ha</t>
  </si>
  <si>
    <t>east. white pine</t>
  </si>
  <si>
    <t>planted</t>
  </si>
  <si>
    <t>Hectares</t>
  </si>
  <si>
    <t>harvested</t>
  </si>
  <si>
    <t>Seedlings</t>
  </si>
  <si>
    <t>Harvested Tree Profiles</t>
  </si>
  <si>
    <t>decimal</t>
  </si>
  <si>
    <t>Place the decimal taper value</t>
  </si>
  <si>
    <t>taper used at each height class</t>
  </si>
  <si>
    <t>which best approximates the</t>
  </si>
  <si>
    <t>e.g.  For a 6ft tree with a 4ft diam.</t>
  </si>
  <si>
    <t>0.44  =  44%  =  4/9</t>
  </si>
  <si>
    <t>0.50  =  50%  =  4/8</t>
  </si>
  <si>
    <t>0.57  =  57%  =  4/7</t>
  </si>
  <si>
    <t xml:space="preserve">    0.62  =  62%  =  4/6.5</t>
  </si>
  <si>
    <t>0.67  =  67%  =  4/6</t>
  </si>
  <si>
    <t xml:space="preserve">    0.73  =  73%  =  4/5.5</t>
  </si>
  <si>
    <t>0.80  =  80%  =  4/5</t>
  </si>
  <si>
    <t xml:space="preserve">    0.89  =  89%  =  4/4.5</t>
  </si>
  <si>
    <t xml:space="preserve">   1.0  =  100%  =  4/4</t>
  </si>
  <si>
    <t xml:space="preserve">     0.4  =  40%  =  4/10</t>
  </si>
  <si>
    <t>units</t>
  </si>
  <si>
    <t>for US growers:</t>
  </si>
  <si>
    <t>for Canadian growers:</t>
  </si>
  <si>
    <t xml:space="preserve">  cu. m.   </t>
  </si>
  <si>
    <t xml:space="preserve">  kg</t>
  </si>
  <si>
    <t xml:space="preserve">  liters</t>
  </si>
  <si>
    <t xml:space="preserve">  KWH</t>
  </si>
  <si>
    <t xml:space="preserve">  lbs</t>
  </si>
  <si>
    <t xml:space="preserve">  US gal</t>
  </si>
  <si>
    <t>kg per ha</t>
  </si>
  <si>
    <t>in total</t>
  </si>
  <si>
    <t>CHOOSE ONE</t>
  </si>
  <si>
    <t>USE "1" TO</t>
  </si>
  <si>
    <t xml:space="preserve">   for US growers:</t>
  </si>
  <si>
    <r>
      <rPr>
        <b/>
        <sz val="11"/>
        <color theme="1"/>
        <rFont val="Calibri"/>
        <family val="2"/>
        <scheme val="minor"/>
      </rPr>
      <t>INSECTICIDE LIST FOR CANADIAN GROWERS</t>
    </r>
    <r>
      <rPr>
        <sz val="11"/>
        <color theme="1"/>
        <rFont val="Calibri"/>
        <family val="2"/>
        <scheme val="minor"/>
      </rPr>
      <t>: if used, replace the 0 with  the no. of applications to Planted Area</t>
    </r>
  </si>
  <si>
    <r>
      <rPr>
        <b/>
        <sz val="11"/>
        <color theme="1"/>
        <rFont val="Calibri"/>
        <family val="2"/>
        <scheme val="minor"/>
      </rPr>
      <t>HERBICIDE LIST FOR CANADIAN GROWERS</t>
    </r>
    <r>
      <rPr>
        <sz val="11"/>
        <color theme="1"/>
        <rFont val="Calibri"/>
        <family val="2"/>
        <scheme val="minor"/>
      </rPr>
      <t>: if used, replace the 0 with  no. of applications to Planted Area</t>
    </r>
  </si>
  <si>
    <r>
      <t xml:space="preserve">      </t>
    </r>
    <r>
      <rPr>
        <b/>
        <sz val="11"/>
        <color theme="1"/>
        <rFont val="Calibri"/>
        <family val="2"/>
        <scheme val="minor"/>
      </rPr>
      <t>w/ht</t>
    </r>
    <r>
      <rPr>
        <sz val="11"/>
        <color theme="1"/>
        <rFont val="Calibri"/>
        <family val="2"/>
        <scheme val="minor"/>
      </rPr>
      <t xml:space="preserve">  </t>
    </r>
  </si>
  <si>
    <t>no_of_trees</t>
  </si>
  <si>
    <t>taper</t>
  </si>
  <si>
    <t>single tree</t>
  </si>
  <si>
    <t>9.5  (2.90)</t>
  </si>
  <si>
    <t>cone volume</t>
  </si>
  <si>
    <t>(cu.m)</t>
  </si>
  <si>
    <t>kg C/kg. DWT</t>
  </si>
  <si>
    <t>kg ROOT DWT</t>
  </si>
  <si>
    <t>per</t>
  </si>
  <si>
    <t>kg TOP DWT</t>
  </si>
  <si>
    <t>TOP</t>
  </si>
  <si>
    <t>ROOT</t>
  </si>
  <si>
    <t>ALL SPECIES</t>
  </si>
  <si>
    <t>chosen</t>
  </si>
  <si>
    <t>from Cregg</t>
  </si>
  <si>
    <t xml:space="preserve">species </t>
  </si>
  <si>
    <t>calculated</t>
  </si>
  <si>
    <t>TOTAL</t>
  </si>
  <si>
    <t xml:space="preserve">TOTAL </t>
  </si>
  <si>
    <t xml:space="preserve">CARBON </t>
  </si>
  <si>
    <t>SEQUESTERED</t>
  </si>
  <si>
    <t>10   (3.05)</t>
  </si>
  <si>
    <t>fraction</t>
  </si>
  <si>
    <t xml:space="preserve"> CARBON</t>
  </si>
  <si>
    <t xml:space="preserve"> ROOT DWT</t>
  </si>
  <si>
    <t xml:space="preserve"> ROOT CARBON</t>
  </si>
  <si>
    <t xml:space="preserve">kg ROOT DWT </t>
  </si>
  <si>
    <t>kg DWT/cu.m.</t>
  </si>
  <si>
    <t>kg C / cu.m.</t>
  </si>
  <si>
    <t xml:space="preserve">chosen </t>
  </si>
  <si>
    <t>base (m)</t>
  </si>
  <si>
    <t>in</t>
  </si>
  <si>
    <t>ft</t>
  </si>
  <si>
    <t>meters</t>
  </si>
  <si>
    <t xml:space="preserve">per </t>
  </si>
  <si>
    <t>height class</t>
  </si>
  <si>
    <t>chosen species</t>
  </si>
  <si>
    <t>DWTs</t>
  </si>
  <si>
    <t>for</t>
  </si>
  <si>
    <t>cu.m./ht class</t>
  </si>
  <si>
    <t>kg CARBON</t>
  </si>
  <si>
    <t>per ht class</t>
  </si>
  <si>
    <t xml:space="preserve">total cone vol.  </t>
  </si>
  <si>
    <t>kg DWT/ht class</t>
  </si>
  <si>
    <t>kg DWT/ ht class</t>
  </si>
  <si>
    <t>kg C/ ht class</t>
  </si>
  <si>
    <t>CARBON</t>
  </si>
  <si>
    <t>kg C</t>
  </si>
  <si>
    <t xml:space="preserve">DWT </t>
  </si>
  <si>
    <t>kg DWT</t>
  </si>
  <si>
    <t>kg C per</t>
  </si>
  <si>
    <t xml:space="preserve">Harvested </t>
  </si>
  <si>
    <t>Number of</t>
  </si>
  <si>
    <t>Taper</t>
  </si>
  <si>
    <t xml:space="preserve"> as a</t>
  </si>
  <si>
    <t>at each</t>
  </si>
  <si>
    <t>trees</t>
  </si>
  <si>
    <t xml:space="preserve">Intercept 60WP Greenhouse </t>
  </si>
  <si>
    <t>Malathion Liquid Insecticide - Miticide</t>
  </si>
  <si>
    <t>Merit 60 WP Gnhse&amp;Nurs. Insec</t>
  </si>
  <si>
    <r>
      <rPr>
        <b/>
        <sz val="11"/>
        <color theme="1"/>
        <rFont val="Calibri"/>
        <family val="2"/>
        <scheme val="minor"/>
      </rPr>
      <t>FUNGICIDE LIST FOR CANADIAN GROWERS</t>
    </r>
    <r>
      <rPr>
        <sz val="11"/>
        <color theme="1"/>
        <rFont val="Calibri"/>
        <family val="2"/>
        <scheme val="minor"/>
      </rPr>
      <t>: if used</t>
    </r>
  </si>
  <si>
    <r>
      <rPr>
        <b/>
        <sz val="11"/>
        <color theme="1"/>
        <rFont val="Calibri"/>
        <family val="2"/>
        <scheme val="minor"/>
      </rPr>
      <t>HERBICIDE LIST FOR CANADIAN GROWERS</t>
    </r>
    <r>
      <rPr>
        <sz val="11"/>
        <color theme="1"/>
        <rFont val="Calibri"/>
        <family val="2"/>
        <scheme val="minor"/>
      </rPr>
      <t>: if used</t>
    </r>
  </si>
  <si>
    <t xml:space="preserve"> kg C per ha</t>
  </si>
  <si>
    <t>cu. ft.</t>
  </si>
  <si>
    <t>CARBON SEQUESTRATION SUMMARY</t>
  </si>
  <si>
    <t xml:space="preserve">Gross Sequestration: </t>
  </si>
  <si>
    <t>Net Sequestration:</t>
  </si>
  <si>
    <t>Trees Harvested:</t>
  </si>
  <si>
    <t>Hectares Harvested:</t>
  </si>
  <si>
    <t>Total Fuels</t>
  </si>
  <si>
    <t>volumetric unit</t>
  </si>
  <si>
    <t>kg CO2 per</t>
  </si>
  <si>
    <t>or mass</t>
  </si>
  <si>
    <t>Total</t>
  </si>
  <si>
    <t>emitted</t>
  </si>
  <si>
    <t>FUELS TOTAL =</t>
  </si>
  <si>
    <t>ELECTRICITY TOTAL =</t>
  </si>
  <si>
    <t>CHOOSE_FUEL =</t>
  </si>
  <si>
    <t>CHOOSE_ELECTRICITY =</t>
  </si>
  <si>
    <t>the choices below rely on the</t>
  </si>
  <si>
    <t>electricity data for the country</t>
  </si>
  <si>
    <t xml:space="preserve">fact that all fuels and </t>
  </si>
  <si>
    <t>kg per hectare</t>
  </si>
  <si>
    <t>lbs per acre</t>
  </si>
  <si>
    <t xml:space="preserve">1 kg/ha = </t>
  </si>
  <si>
    <t>0.89 lb/acre</t>
  </si>
  <si>
    <t>fraction of N</t>
  </si>
  <si>
    <t>NOTE for hydrolysis: urea</t>
  </si>
  <si>
    <t>NOTE for hydrolysis: UAN</t>
  </si>
  <si>
    <t>NOTE: for hydrolysis: urea</t>
  </si>
  <si>
    <t>NOTE: for hydrolysis: UAN</t>
  </si>
  <si>
    <t>urea hydrolysis</t>
  </si>
  <si>
    <t>kg CO2/kg N</t>
  </si>
  <si>
    <t>kg CO2/kg N  = 100/46 kg CO2/kg urea x 0.91 = 1.978</t>
  </si>
  <si>
    <t>kg CO2/kg N  = 100/30 kg CO2/kg UAN x 0.82 = 2.73</t>
  </si>
  <si>
    <t>kg CO2/kg N  = 100/46 kg CO2/kg urea x 0.91=1.978</t>
  </si>
  <si>
    <t>kg CO2/kg N  = 100/30 kg CO2/kg UAN x 0.82=2.73</t>
  </si>
  <si>
    <t>N2O emission</t>
  </si>
  <si>
    <t>SUMMED</t>
  </si>
  <si>
    <t>kg C/kg N</t>
  </si>
  <si>
    <t>kg N/hectare</t>
  </si>
  <si>
    <t>(%)</t>
  </si>
  <si>
    <t>fertilizer</t>
  </si>
  <si>
    <t>conversion to</t>
  </si>
  <si>
    <t>kg C / ha</t>
  </si>
  <si>
    <t>total fertilizer</t>
  </si>
  <si>
    <t>CHOOSE_FERTILIZER =</t>
  </si>
  <si>
    <t xml:space="preserve">FERTILIZER C TOTAL = </t>
  </si>
  <si>
    <t>&gt;&gt;NOT&lt;&lt; chosen are equal to 0</t>
  </si>
  <si>
    <t>CHOOSE_PESTICIDES_TOTAL =</t>
  </si>
  <si>
    <t>CHOOSE_INSECTICIDES_TOTAL =</t>
  </si>
  <si>
    <t>CHOOSE_FUNGICIDES_TOTAL =</t>
  </si>
  <si>
    <t>CHOOSE_HERBICIDES_TOTAL =</t>
  </si>
  <si>
    <t xml:space="preserve">      All Herbicides</t>
  </si>
  <si>
    <t xml:space="preserve">      All Insecticides</t>
  </si>
  <si>
    <t xml:space="preserve">      All Fungicides</t>
  </si>
  <si>
    <t>Column1</t>
  </si>
  <si>
    <t>Summary:</t>
  </si>
  <si>
    <t>Column2</t>
  </si>
  <si>
    <t>Column3</t>
  </si>
  <si>
    <t>per hectare</t>
  </si>
  <si>
    <t xml:space="preserve"> kg C/ha</t>
  </si>
  <si>
    <t>Total Fertilizers</t>
  </si>
  <si>
    <t>Total Pesticides</t>
  </si>
  <si>
    <t>DUMMY DATA SET FOR TALLY SHEET</t>
  </si>
  <si>
    <t>base, use 0.67 = a 67% taper</t>
  </si>
  <si>
    <t>Total miles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</si>
  <si>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(9 mpg)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</si>
  <si>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(7.2 mpg)</t>
    </r>
  </si>
  <si>
    <t xml:space="preserve">NOTE: </t>
  </si>
  <si>
    <t>are accessible</t>
  </si>
  <si>
    <t>and accept input</t>
  </si>
  <si>
    <t>Total km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</si>
  <si>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(26.1 liters/100 km)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</si>
  <si>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(32.7 liters/100 km)</t>
    </r>
  </si>
  <si>
    <t>Total liters of diesel used</t>
  </si>
  <si>
    <t>Sum of total diesel used =</t>
  </si>
  <si>
    <t>kg of CO2 emitted (at 2.68 kg/l) =</t>
  </si>
  <si>
    <t>total  kg C emitted for the harvest</t>
  </si>
  <si>
    <t xml:space="preserve"> (using Tally_Sheet F10 value)</t>
  </si>
  <si>
    <t>Total US gal of diesel used</t>
  </si>
  <si>
    <t>Sum of total diesel used in US gal =</t>
  </si>
  <si>
    <t>kg of CO2 emitted (at 10.14 kg/gal) =</t>
  </si>
  <si>
    <t>due to hauling</t>
  </si>
  <si>
    <t>Total kg of C emitted =</t>
  </si>
  <si>
    <t>Total kg of C  emitted  =</t>
  </si>
  <si>
    <t>harvest due to hauling</t>
  </si>
  <si>
    <t xml:space="preserve">total  kg C emitted for the </t>
  </si>
  <si>
    <t>kg of C emitted per ha =</t>
  </si>
  <si>
    <t>Carbon Expended (emissions):</t>
  </si>
  <si>
    <t>Shipping</t>
  </si>
  <si>
    <t>Version 3.0 - for CDN Growers</t>
  </si>
  <si>
    <t>SECTION NOT USED</t>
  </si>
  <si>
    <t xml:space="preserve">                         Age at Harvest (years): </t>
  </si>
  <si>
    <t>Details of Carbon Expenditures (Emissions):</t>
  </si>
  <si>
    <t>ALL CARBON EXPENDITURES (EMISSIONS)</t>
  </si>
  <si>
    <r>
      <t xml:space="preserve"> </t>
    </r>
    <r>
      <rPr>
        <b/>
        <sz val="16"/>
        <color rgb="FF006600"/>
        <rFont val="Calibri"/>
        <family val="2"/>
        <scheme val="minor"/>
      </rPr>
      <t xml:space="preserve"> kg C</t>
    </r>
  </si>
  <si>
    <t>TREE DATA - fill in the colored cells only</t>
  </si>
  <si>
    <t>FUELS - fill in the colored cells only</t>
  </si>
  <si>
    <t>FERTILIZERS - fill in the colored cells only</t>
  </si>
  <si>
    <r>
      <t xml:space="preserve">SHIPPING </t>
    </r>
    <r>
      <rPr>
        <sz val="11"/>
        <color theme="1"/>
        <rFont val="Calibri"/>
        <family val="2"/>
        <scheme val="minor"/>
      </rPr>
      <t>(if used replace the 0 with total distance)</t>
    </r>
    <r>
      <rPr>
        <b/>
        <sz val="11"/>
        <color theme="1"/>
        <rFont val="Calibri"/>
        <family val="2"/>
        <scheme val="minor"/>
      </rPr>
      <t xml:space="preserve"> fill in the colored cells only</t>
    </r>
  </si>
  <si>
    <t xml:space="preserve">only colored cells </t>
  </si>
  <si>
    <t>traveled</t>
  </si>
  <si>
    <t>Total km</t>
  </si>
  <si>
    <t>Age (Years)</t>
  </si>
  <si>
    <t>at harvest</t>
  </si>
  <si>
    <t>TOTAL Net sequestration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</si>
</sst>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7" formatCode="&quot;$&quot;#,##0.00_);\(&quot;$&quot;#,##0.00\)"/>
    <numFmt numFmtId="164" formatCode="0.000"/>
    <numFmt numFmtId="165" formatCode="0_);[Red]\(0\)"/>
    <numFmt numFmtId="166" formatCode="0.0"/>
    <numFmt numFmtId="167" formatCode="#,##0.0_);\(#,##0.0\)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0.2499465926084170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5" tint="-0.499984740745262"/>
      <name val="Arial (Body)"/>
    </font>
    <font>
      <b/>
      <sz val="18"/>
      <color theme="3"/>
      <name val="Calibri Light"/>
      <family val="2"/>
      <scheme val="major"/>
    </font>
    <font>
      <b/>
      <sz val="14"/>
      <color theme="4" tint="-0.2499465926084170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9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2"/>
      <color rgb="FF0E6B6B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3" tint="0.24994659260841701"/>
      <name val="Calibri"/>
      <family val="2"/>
      <scheme val="minor"/>
    </font>
    <font>
      <b/>
      <sz val="18"/>
      <color rgb="FF336600"/>
      <name val="Calibri"/>
      <family val="2"/>
      <scheme val="minor"/>
    </font>
    <font>
      <b/>
      <sz val="16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F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0FAF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>
      <alignment wrapText="1"/>
    </xf>
    <xf numFmtId="7" fontId="4" fillId="0" borderId="0" applyFon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9" fontId="10" fillId="0" borderId="0" applyFill="0" applyBorder="0" applyProtection="0">
      <alignment horizontal="center"/>
    </xf>
    <xf numFmtId="5" fontId="10" fillId="0" borderId="0" applyFill="0" applyBorder="0" applyProtection="0">
      <alignment horizontal="left"/>
    </xf>
    <xf numFmtId="0" fontId="4" fillId="0" borderId="0" applyNumberFormat="0" applyFill="0" applyAlignment="0" applyProtection="0"/>
    <xf numFmtId="0" fontId="13" fillId="0" borderId="0" applyNumberFormat="0" applyFill="0" applyAlignment="0" applyProtection="0"/>
  </cellStyleXfs>
  <cellXfs count="216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4" fillId="0" borderId="0" xfId="1">
      <alignment wrapText="1"/>
    </xf>
    <xf numFmtId="7" fontId="5" fillId="0" borderId="0" xfId="2" applyFont="1">
      <alignment horizontal="left"/>
    </xf>
    <xf numFmtId="0" fontId="5" fillId="0" borderId="0" xfId="1" applyFont="1">
      <alignment wrapText="1"/>
    </xf>
    <xf numFmtId="0" fontId="6" fillId="0" borderId="0" xfId="1" applyFont="1">
      <alignment wrapText="1"/>
    </xf>
    <xf numFmtId="0" fontId="8" fillId="0" borderId="0" xfId="1" applyFont="1">
      <alignment wrapText="1"/>
    </xf>
    <xf numFmtId="5" fontId="11" fillId="0" borderId="0" xfId="5" applyFont="1" applyAlignment="1">
      <alignment horizontal="left" vertical="top"/>
    </xf>
    <xf numFmtId="0" fontId="1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2" fontId="1" fillId="0" borderId="0" xfId="0" applyNumberFormat="1" applyFont="1"/>
    <xf numFmtId="0" fontId="1" fillId="4" borderId="0" xfId="0" applyFont="1" applyFill="1" applyAlignment="1">
      <alignment horizontal="right"/>
    </xf>
    <xf numFmtId="2" fontId="1" fillId="4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16" fillId="0" borderId="0" xfId="3" applyFont="1">
      <alignment horizontal="left"/>
    </xf>
    <xf numFmtId="0" fontId="17" fillId="0" borderId="0" xfId="1" applyFont="1">
      <alignment wrapText="1"/>
    </xf>
    <xf numFmtId="5" fontId="18" fillId="0" borderId="0" xfId="5" applyFont="1" applyAlignment="1">
      <alignment horizontal="left" vertical="top"/>
    </xf>
    <xf numFmtId="0" fontId="16" fillId="0" borderId="0" xfId="3" applyFont="1" applyAlignment="1">
      <alignment horizontal="left" wrapText="1"/>
    </xf>
    <xf numFmtId="0" fontId="19" fillId="0" borderId="0" xfId="1" applyFont="1">
      <alignment wrapText="1"/>
    </xf>
    <xf numFmtId="2" fontId="7" fillId="0" borderId="0" xfId="1" applyNumberFormat="1" applyFont="1">
      <alignment wrapText="1"/>
    </xf>
    <xf numFmtId="0" fontId="14" fillId="0" borderId="0" xfId="0" applyFont="1" applyProtection="1">
      <protection locked="0"/>
    </xf>
    <xf numFmtId="0" fontId="20" fillId="0" borderId="0" xfId="1" applyFont="1" applyProtection="1">
      <alignment wrapText="1"/>
      <protection locked="0"/>
    </xf>
    <xf numFmtId="1" fontId="17" fillId="0" borderId="0" xfId="1" applyNumberFormat="1" applyFont="1" applyProtection="1">
      <alignment wrapText="1"/>
      <protection locked="0"/>
    </xf>
    <xf numFmtId="1" fontId="0" fillId="0" borderId="0" xfId="1" applyNumberFormat="1" applyFont="1" applyProtection="1">
      <alignment wrapText="1"/>
      <protection locked="0"/>
    </xf>
    <xf numFmtId="1" fontId="17" fillId="0" borderId="0" xfId="6" applyNumberFormat="1" applyFont="1" applyAlignment="1" applyProtection="1">
      <alignment horizontal="right"/>
      <protection locked="0"/>
    </xf>
    <xf numFmtId="1" fontId="2" fillId="0" borderId="0" xfId="1" applyNumberFormat="1" applyFont="1" applyProtection="1">
      <alignment wrapText="1"/>
      <protection locked="0"/>
    </xf>
    <xf numFmtId="1" fontId="2" fillId="0" borderId="0" xfId="1" applyNumberFormat="1" applyFont="1" applyAlignment="1" applyProtection="1">
      <alignment horizontal="center" wrapText="1"/>
      <protection locked="0"/>
    </xf>
    <xf numFmtId="9" fontId="21" fillId="0" borderId="0" xfId="4" applyFo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 wrapText="1"/>
      <protection locked="0"/>
    </xf>
    <xf numFmtId="166" fontId="2" fillId="0" borderId="0" xfId="1" applyNumberFormat="1" applyFont="1" applyAlignment="1" applyProtection="1">
      <alignment horizontal="center" wrapText="1"/>
      <protection locked="0"/>
    </xf>
    <xf numFmtId="3" fontId="4" fillId="0" borderId="0" xfId="1" applyNumberFormat="1">
      <alignment wrapText="1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6" applyFont="1"/>
    <xf numFmtId="0" fontId="18" fillId="0" borderId="0" xfId="1" applyFont="1">
      <alignment wrapText="1"/>
    </xf>
    <xf numFmtId="3" fontId="18" fillId="0" borderId="0" xfId="1" applyNumberFormat="1" applyFont="1">
      <alignment wrapText="1"/>
    </xf>
    <xf numFmtId="37" fontId="18" fillId="0" borderId="0" xfId="6" applyNumberFormat="1" applyFont="1" applyAlignment="1">
      <alignment horizontal="right"/>
    </xf>
    <xf numFmtId="0" fontId="18" fillId="0" borderId="0" xfId="1" applyFont="1" applyAlignment="1">
      <alignment horizontal="right" wrapText="1"/>
    </xf>
    <xf numFmtId="0" fontId="22" fillId="0" borderId="0" xfId="1" applyFont="1">
      <alignment wrapText="1"/>
    </xf>
    <xf numFmtId="5" fontId="18" fillId="0" borderId="0" xfId="5" applyFont="1">
      <alignment horizontal="left"/>
    </xf>
    <xf numFmtId="0" fontId="23" fillId="0" borderId="0" xfId="1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7" fillId="0" borderId="0" xfId="0" applyFont="1"/>
    <xf numFmtId="0" fontId="0" fillId="2" borderId="11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1" fillId="2" borderId="1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10" xfId="0" applyFill="1" applyBorder="1"/>
    <xf numFmtId="0" fontId="1" fillId="2" borderId="10" xfId="0" applyFon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/>
    <xf numFmtId="0" fontId="0" fillId="2" borderId="8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1" xfId="0" applyNumberFormat="1" applyFill="1" applyBorder="1"/>
    <xf numFmtId="2" fontId="1" fillId="2" borderId="11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67" fontId="17" fillId="0" borderId="0" xfId="2" applyNumberFormat="1" applyFont="1" applyBorder="1" applyAlignment="1"/>
    <xf numFmtId="0" fontId="16" fillId="0" borderId="0" xfId="1" applyFont="1">
      <alignment wrapText="1"/>
    </xf>
    <xf numFmtId="0" fontId="0" fillId="6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4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165" fontId="0" fillId="8" borderId="4" xfId="0" applyNumberFormat="1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15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5" fillId="0" borderId="0" xfId="7" applyFont="1" applyAlignment="1">
      <alignment horizontal="center" vertical="center"/>
    </xf>
    <xf numFmtId="0" fontId="16" fillId="0" borderId="0" xfId="3" applyFont="1" applyAlignment="1"/>
    <xf numFmtId="0" fontId="16" fillId="0" borderId="0" xfId="7" applyFont="1" applyAlignment="1">
      <alignment horizontal="right" vertical="center"/>
    </xf>
    <xf numFmtId="0" fontId="18" fillId="0" borderId="0" xfId="6" applyFont="1"/>
  </cellXfs>
  <cellStyles count="8">
    <cellStyle name="Currency [0] 2" xfId="5" xr:uid="{DC0AE201-33A4-4B67-A259-C454D51A255D}"/>
    <cellStyle name="Currency 2" xfId="2" xr:uid="{B5576EEE-6481-4B0E-8117-8107054E0E63}"/>
    <cellStyle name="Heading 1 2" xfId="3" xr:uid="{727427E3-2B6D-4F36-944A-4AA280C1D295}"/>
    <cellStyle name="Heading 3 2" xfId="6" xr:uid="{1FF553F7-CE98-4E0A-A0B3-805D8147F71B}"/>
    <cellStyle name="Normal" xfId="0" builtinId="0"/>
    <cellStyle name="Normal 2" xfId="1" xr:uid="{F1B3D410-B543-468D-954F-E6098D0B1F0A}"/>
    <cellStyle name="Percent 2" xfId="4" xr:uid="{4B5BA745-CB3F-4F60-AE85-347D11C5A219}"/>
    <cellStyle name="Title 2" xfId="7" xr:uid="{79D704D1-1B90-4D4E-8371-ABC9920B3A56}"/>
  </cellStyles>
  <dxfs count="9"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numFmt numFmtId="5" formatCode="#,##0_);\(#,##0\)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protection locked="0" hidden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  <bottom/>
      </border>
    </dxf>
    <dxf>
      <font>
        <color theme="1"/>
      </font>
    </dxf>
    <dxf>
      <font>
        <color theme="4" tint="-0.24994659260841701"/>
      </font>
    </dxf>
  </dxfs>
  <tableStyles count="1" defaultTableStyle="TableStyleMedium2" defaultPivotStyle="PivotStyleLight16">
    <tableStyle name="BudgetTable" pivot="0" count="4" xr9:uid="{C79D761D-F1C1-42FA-BB0A-C0263B73E35C}">
      <tableStyleElement type="wholeTable" dxfId="8"/>
      <tableStyleElement type="headerRow" dxfId="7"/>
      <tableStyleElement type="firstRowStripe" dxfId="6"/>
      <tableStyleElement type="secondRowStripe" dxfId="5"/>
    </tableStyle>
  </tableStyles>
  <colors>
    <mruColors>
      <color rgb="FFF0FAF5"/>
      <color rgb="FF006600"/>
      <color rgb="FFE1F7E1"/>
      <color rgb="FF336600"/>
      <color rgb="FFE5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488960938705"/>
          <c:y val="6.3591004612795488E-2"/>
          <c:w val="0.83879114152264511"/>
          <c:h val="0.87078498509812885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4-4962-A64E-162398169C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84-4962-A64E-162398169C48}"/>
              </c:ext>
            </c:extLst>
          </c:dPt>
          <c:dLbls>
            <c:dLbl>
              <c:idx val="0"/>
              <c:layout>
                <c:manualLayout>
                  <c:x val="-0.6497545159796202"/>
                  <c:y val="-0.791481762454111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EXPEND-</a:t>
                    </a:r>
                  </a:p>
                  <a:p>
                    <a:pPr>
                      <a:defRPr sz="1200">
                        <a:solidFill>
                          <a:schemeClr val="lt1"/>
                        </a:solidFill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ITURES</a:t>
                    </a:r>
                    <a:endParaRPr lang="en-US" sz="12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15164193584714"/>
                      <c:h val="0.2036344415281422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B84-4962-A64E-162398169C48}"/>
                </c:ext>
              </c:extLst>
            </c:dLbl>
            <c:dLbl>
              <c:idx val="1"/>
              <c:layout>
                <c:manualLayout>
                  <c:x val="0.62463239153929284"/>
                  <c:y val="0.752007045630924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NET</a:t>
                    </a:r>
                  </a:p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SEQUEST-RATION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67037208584227"/>
                      <c:h val="0.2357398348462256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B84-4962-A64E-16239816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SUMMARY!$B$9:$B$10</c:f>
              <c:numCache>
                <c:formatCode>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962-A64E-1623981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32</xdr:row>
      <xdr:rowOff>158610</xdr:rowOff>
    </xdr:from>
    <xdr:to>
      <xdr:col>6</xdr:col>
      <xdr:colOff>219075</xdr:colOff>
      <xdr:row>44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67F94A-B160-8C93-C65F-BACDDB5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6254610"/>
          <a:ext cx="1200150" cy="2279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0</xdr:row>
      <xdr:rowOff>47626</xdr:rowOff>
    </xdr:from>
    <xdr:to>
      <xdr:col>10</xdr:col>
      <xdr:colOff>9526</xdr:colOff>
      <xdr:row>19</xdr:row>
      <xdr:rowOff>28576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0419A5-8E5A-78C5-D8C5-CA01AB75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47626"/>
          <a:ext cx="5438774" cy="360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20</xdr:row>
      <xdr:rowOff>85725</xdr:rowOff>
    </xdr:from>
    <xdr:to>
      <xdr:col>5</xdr:col>
      <xdr:colOff>634751</xdr:colOff>
      <xdr:row>26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E0A13C-AE59-51D0-02D8-9F2590C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7267575"/>
          <a:ext cx="1158626" cy="2200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561976</xdr:rowOff>
    </xdr:from>
    <xdr:to>
      <xdr:col>1</xdr:col>
      <xdr:colOff>2886075</xdr:colOff>
      <xdr:row>10</xdr:row>
      <xdr:rowOff>200026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C1415D-94F8-AFB5-2AA4-18243EE9D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meron\Desktop\Carbon%20Budget%20Working%20Template.xlsx" TargetMode="External"/><Relationship Id="rId1" Type="http://schemas.openxmlformats.org/officeDocument/2006/relationships/externalLinkPath" Target="/Users/Cameron/Desktop/Carbon%20Budget%20Work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income"/>
      <sheetName val="Monthly savings"/>
      <sheetName val="Monthly expenses"/>
      <sheetName val="Chart Data"/>
      <sheetName val="Carbon Budget Working Template"/>
    </sheetNames>
    <sheetDataSet>
      <sheetData sheetId="0">
        <row r="1">
          <cell r="B1" t="str">
            <v>CARBON SEQUESTRATION SUMMARY</v>
          </cell>
        </row>
        <row r="5">
          <cell r="C5">
            <v>3750</v>
          </cell>
        </row>
        <row r="7">
          <cell r="C7">
            <v>2058</v>
          </cell>
        </row>
        <row r="9">
          <cell r="C9">
            <v>550</v>
          </cell>
        </row>
      </sheetData>
      <sheetData sheetId="1"/>
      <sheetData sheetId="2"/>
      <sheetData sheetId="3">
        <row r="2">
          <cell r="B2">
            <v>0.45120000000000005</v>
          </cell>
        </row>
      </sheetData>
      <sheetData sheetId="4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C1F2F-8837-4112-84B5-26E48964F919}" name="Income3" displayName="Income3" ref="B16:D26" headerRowDxfId="4" dataDxfId="3">
  <tableColumns count="3">
    <tableColumn id="1" xr3:uid="{9D6117EA-451D-4DF6-BAE7-05061AFBD5C3}" name="Column1" totalsRowLabel="Total" dataDxfId="2" dataCellStyle="Normal"/>
    <tableColumn id="2" xr3:uid="{77BAF984-F724-4797-BAA0-26D1DEAEA2AF}" name="Column2" totalsRowFunction="sum" dataDxfId="1">
      <calculatedColumnFormula>DATA_SHEET!Y64</calculatedColumnFormula>
    </tableColumn>
    <tableColumn id="3" xr3:uid="{6324261E-5FEC-4D42-B030-D5C8979E25BE}" name="Column3" dataDxfId="0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the monthly income details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8BBA-1331-44F3-9DE8-EEE3A28BAE7B}">
  <sheetPr codeName="Sheet2"/>
  <dimension ref="E22:G22"/>
  <sheetViews>
    <sheetView showGridLines="0" showWhiteSpace="0" view="pageLayout" zoomScaleNormal="100" workbookViewId="0">
      <selection activeCell="L53" sqref="L53"/>
    </sheetView>
  </sheetViews>
  <sheetFormatPr defaultRowHeight="15"/>
  <sheetData>
    <row r="22" spans="5:7">
      <c r="E22" s="129" t="s">
        <v>399</v>
      </c>
      <c r="F22" s="130"/>
      <c r="G22" s="131"/>
    </row>
  </sheetData>
  <sheetProtection algorithmName="SHA-512" hashValue="JcMFxE3nQmfxu5k9K8JSap9UNeVb/xmzKHf7aBHRNd4x0g4qCL+zDZTR056SlMUWiHa387L1+aB4c0WwkvdzAw==" saltValue="2xpv15eCEd/LiuG9opvi1g==" spinCount="100000" sheet="1" objects="1" scenarios="1" selectLockedCells="1" selectUnlockedCells="1"/>
  <mergeCells count="1">
    <mergeCell ref="E22:G22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E720-3A2D-468D-9571-B319D05F0C89}">
  <sheetPr codeName="Sheet1">
    <tabColor theme="9" tint="-0.499984740745262"/>
  </sheetPr>
  <dimension ref="A1:M158"/>
  <sheetViews>
    <sheetView showGridLines="0" showWhiteSpace="0" topLeftCell="A123" zoomScaleNormal="100" zoomScaleSheetLayoutView="100" workbookViewId="0">
      <selection activeCell="E134" sqref="E134"/>
    </sheetView>
  </sheetViews>
  <sheetFormatPr defaultRowHeight="15"/>
  <cols>
    <col min="1" max="1" width="7.85546875" customWidth="1"/>
    <col min="2" max="2" width="9.42578125" customWidth="1"/>
    <col min="3" max="3" width="10.85546875" customWidth="1"/>
    <col min="4" max="4" width="11.7109375" customWidth="1"/>
    <col min="5" max="5" width="10.140625" customWidth="1"/>
    <col min="6" max="6" width="5.85546875" customWidth="1"/>
    <col min="7" max="7" width="9.5703125" customWidth="1"/>
    <col min="8" max="8" width="11.140625" customWidth="1"/>
    <col min="9" max="9" width="10.7109375" customWidth="1"/>
  </cols>
  <sheetData>
    <row r="1" spans="2:13">
      <c r="B1" s="129" t="s">
        <v>405</v>
      </c>
      <c r="C1" s="138"/>
      <c r="D1" s="138"/>
      <c r="E1" s="138"/>
      <c r="F1" s="138"/>
      <c r="G1" s="138"/>
      <c r="H1" s="138"/>
      <c r="I1" s="138"/>
      <c r="J1" s="139"/>
      <c r="K1" s="4"/>
    </row>
    <row r="2" spans="2:13">
      <c r="C2" s="16"/>
      <c r="D2" s="2" t="s">
        <v>243</v>
      </c>
      <c r="F2" s="4"/>
      <c r="G2" s="4"/>
      <c r="H2" s="4"/>
      <c r="I2" s="4"/>
      <c r="K2" s="4"/>
    </row>
    <row r="3" spans="2:13">
      <c r="B3" s="16"/>
      <c r="C3" s="16"/>
      <c r="D3" s="16" t="s">
        <v>242</v>
      </c>
      <c r="E3" s="4"/>
      <c r="G3" s="16"/>
      <c r="I3" s="4"/>
    </row>
    <row r="4" spans="2:13">
      <c r="B4" s="144" t="s">
        <v>201</v>
      </c>
      <c r="C4" s="144"/>
      <c r="D4" s="16" t="s">
        <v>202</v>
      </c>
      <c r="E4" s="4"/>
      <c r="F4" s="16" t="s">
        <v>212</v>
      </c>
      <c r="G4" s="16"/>
      <c r="I4" s="16" t="s">
        <v>214</v>
      </c>
    </row>
    <row r="5" spans="2:13">
      <c r="B5" s="140" t="s">
        <v>196</v>
      </c>
      <c r="C5" s="141"/>
      <c r="D5" s="121">
        <v>0</v>
      </c>
      <c r="E5" s="4"/>
      <c r="F5" s="16" t="s">
        <v>211</v>
      </c>
      <c r="I5" s="16" t="s">
        <v>211</v>
      </c>
    </row>
    <row r="6" spans="2:13">
      <c r="B6" s="140" t="s">
        <v>1</v>
      </c>
      <c r="C6" s="141"/>
      <c r="D6" s="121">
        <v>0</v>
      </c>
      <c r="E6" s="4"/>
      <c r="F6" s="123">
        <v>0</v>
      </c>
      <c r="G6" s="4"/>
      <c r="I6" s="124">
        <v>0</v>
      </c>
      <c r="L6" s="122"/>
    </row>
    <row r="7" spans="2:13">
      <c r="B7" s="140" t="s">
        <v>2</v>
      </c>
      <c r="C7" s="141"/>
      <c r="D7" s="121">
        <v>0</v>
      </c>
      <c r="E7" s="4"/>
      <c r="F7" s="144" t="s">
        <v>16</v>
      </c>
      <c r="G7" s="144"/>
      <c r="H7" s="4"/>
      <c r="L7" s="122"/>
    </row>
    <row r="8" spans="2:13">
      <c r="B8" s="140" t="s">
        <v>11</v>
      </c>
      <c r="C8" s="141"/>
      <c r="D8" s="121">
        <v>0</v>
      </c>
      <c r="E8" s="4"/>
      <c r="F8" s="16" t="s">
        <v>212</v>
      </c>
      <c r="G8" s="16"/>
      <c r="I8" s="16" t="s">
        <v>412</v>
      </c>
      <c r="L8" s="122"/>
    </row>
    <row r="9" spans="2:13">
      <c r="B9" s="140" t="s">
        <v>12</v>
      </c>
      <c r="C9" s="141"/>
      <c r="D9" s="121">
        <v>0</v>
      </c>
      <c r="E9" s="4"/>
      <c r="F9" s="16" t="s">
        <v>213</v>
      </c>
      <c r="G9" s="16"/>
      <c r="I9" s="16" t="s">
        <v>413</v>
      </c>
      <c r="L9" s="122"/>
    </row>
    <row r="10" spans="2:13">
      <c r="B10" s="140" t="s">
        <v>13</v>
      </c>
      <c r="C10" s="141"/>
      <c r="D10" s="121">
        <v>0</v>
      </c>
      <c r="E10" s="4"/>
      <c r="F10" s="123">
        <v>0</v>
      </c>
      <c r="G10" s="4"/>
      <c r="I10" s="124">
        <v>0</v>
      </c>
    </row>
    <row r="11" spans="2:13">
      <c r="B11" s="140" t="s">
        <v>210</v>
      </c>
      <c r="C11" s="141"/>
      <c r="D11" s="121">
        <v>0</v>
      </c>
      <c r="E11" s="4"/>
      <c r="F11" s="4"/>
      <c r="G11" s="4"/>
      <c r="H11" s="4"/>
      <c r="I11" s="4"/>
      <c r="K11" s="4"/>
    </row>
    <row r="12" spans="2:13">
      <c r="B12" s="2"/>
      <c r="C12" s="2"/>
      <c r="D12" s="4"/>
      <c r="E12" s="4"/>
      <c r="F12" s="4"/>
      <c r="G12" s="4"/>
      <c r="H12" s="4"/>
      <c r="I12" s="4"/>
      <c r="K12" s="4"/>
    </row>
    <row r="13" spans="2:13">
      <c r="C13" s="129" t="s">
        <v>215</v>
      </c>
      <c r="D13" s="138"/>
      <c r="E13" s="139"/>
      <c r="F13" s="16"/>
      <c r="H13" s="8"/>
      <c r="I13" s="9"/>
      <c r="J13" s="10"/>
      <c r="K13" s="4"/>
    </row>
    <row r="14" spans="2:13">
      <c r="B14" s="19"/>
      <c r="H14" s="146" t="s">
        <v>181</v>
      </c>
      <c r="I14" s="145"/>
      <c r="J14" s="147"/>
      <c r="K14" s="4"/>
      <c r="L14" s="82"/>
      <c r="M14" s="82"/>
    </row>
    <row r="15" spans="2:13">
      <c r="B15" s="19"/>
      <c r="C15" s="19"/>
      <c r="D15" s="16" t="s">
        <v>300</v>
      </c>
      <c r="H15" s="23"/>
      <c r="I15" s="20" t="s">
        <v>182</v>
      </c>
      <c r="J15" s="21"/>
      <c r="K15" s="4"/>
      <c r="L15" s="82"/>
      <c r="M15" s="82"/>
    </row>
    <row r="16" spans="2:13">
      <c r="B16" s="4"/>
      <c r="C16" s="19"/>
      <c r="D16" s="16" t="s">
        <v>299</v>
      </c>
      <c r="H16" s="11"/>
      <c r="J16" s="21"/>
      <c r="K16" s="4"/>
      <c r="L16" s="82"/>
      <c r="M16" s="82"/>
    </row>
    <row r="17" spans="2:13">
      <c r="B17" s="4"/>
      <c r="C17" s="4"/>
      <c r="D17" s="16" t="s">
        <v>304</v>
      </c>
      <c r="E17" s="16" t="s">
        <v>301</v>
      </c>
      <c r="H17" s="11"/>
      <c r="I17" s="133" t="s">
        <v>247</v>
      </c>
      <c r="J17" s="134"/>
      <c r="K17" s="4"/>
      <c r="L17" s="82"/>
      <c r="M17" s="82"/>
    </row>
    <row r="18" spans="2:13">
      <c r="C18" s="2" t="s">
        <v>27</v>
      </c>
      <c r="D18" s="16" t="s">
        <v>303</v>
      </c>
      <c r="E18" s="32" t="s">
        <v>302</v>
      </c>
      <c r="F18" s="31"/>
      <c r="H18" s="132" t="s">
        <v>230</v>
      </c>
      <c r="I18" s="133"/>
      <c r="J18" s="134"/>
      <c r="K18" s="4"/>
      <c r="L18" s="82"/>
      <c r="M18" s="82"/>
    </row>
    <row r="19" spans="2:13">
      <c r="C19" s="2" t="s">
        <v>28</v>
      </c>
      <c r="D19" s="24" t="s">
        <v>10</v>
      </c>
      <c r="E19" s="16" t="s">
        <v>216</v>
      </c>
      <c r="F19" s="4"/>
      <c r="G19" s="22"/>
      <c r="H19" s="132" t="s">
        <v>221</v>
      </c>
      <c r="I19" s="133"/>
      <c r="J19" s="134"/>
      <c r="K19" s="4"/>
      <c r="L19" s="82"/>
      <c r="M19" s="82"/>
    </row>
    <row r="20" spans="2:13">
      <c r="C20" t="s">
        <v>18</v>
      </c>
      <c r="D20" s="123">
        <v>0</v>
      </c>
      <c r="E20" s="123">
        <v>0</v>
      </c>
      <c r="F20" s="4"/>
      <c r="H20" s="132" t="s">
        <v>222</v>
      </c>
      <c r="I20" s="133"/>
      <c r="J20" s="134"/>
      <c r="K20" s="4"/>
      <c r="L20" s="82"/>
      <c r="M20" s="82"/>
    </row>
    <row r="21" spans="2:13">
      <c r="C21" t="s">
        <v>17</v>
      </c>
      <c r="D21" s="123">
        <v>0</v>
      </c>
      <c r="E21" s="123">
        <v>0</v>
      </c>
      <c r="F21" s="4"/>
      <c r="H21" s="132" t="s">
        <v>223</v>
      </c>
      <c r="I21" s="133"/>
      <c r="J21" s="134"/>
      <c r="K21" s="4"/>
      <c r="L21" s="82"/>
      <c r="M21" s="82"/>
    </row>
    <row r="22" spans="2:13">
      <c r="C22" t="s">
        <v>19</v>
      </c>
      <c r="D22" s="123">
        <v>0</v>
      </c>
      <c r="E22" s="123">
        <v>0</v>
      </c>
      <c r="F22" s="4"/>
      <c r="H22" s="132" t="s">
        <v>224</v>
      </c>
      <c r="I22" s="133"/>
      <c r="J22" s="134"/>
      <c r="K22" s="4"/>
      <c r="L22" s="82"/>
      <c r="M22" s="82"/>
    </row>
    <row r="23" spans="2:13">
      <c r="B23" s="4"/>
      <c r="C23" t="s">
        <v>20</v>
      </c>
      <c r="D23" s="123">
        <v>0</v>
      </c>
      <c r="E23" s="123">
        <v>0</v>
      </c>
      <c r="F23" s="4"/>
      <c r="G23" s="4"/>
      <c r="H23" s="132" t="s">
        <v>225</v>
      </c>
      <c r="I23" s="133"/>
      <c r="J23" s="134"/>
      <c r="K23" s="4"/>
      <c r="L23" s="82"/>
      <c r="M23" s="82"/>
    </row>
    <row r="24" spans="2:13">
      <c r="B24" s="4"/>
      <c r="C24" t="s">
        <v>21</v>
      </c>
      <c r="D24" s="123">
        <v>0</v>
      </c>
      <c r="E24" s="123">
        <v>0</v>
      </c>
      <c r="F24" s="4"/>
      <c r="H24" s="132" t="s">
        <v>226</v>
      </c>
      <c r="I24" s="133"/>
      <c r="J24" s="134"/>
      <c r="K24" s="4"/>
      <c r="L24" s="82"/>
      <c r="M24" s="82"/>
    </row>
    <row r="25" spans="2:13">
      <c r="C25" t="s">
        <v>22</v>
      </c>
      <c r="D25" s="123">
        <v>0</v>
      </c>
      <c r="E25" s="123">
        <v>0</v>
      </c>
      <c r="F25" s="4"/>
      <c r="H25" s="132" t="s">
        <v>227</v>
      </c>
      <c r="I25" s="133"/>
      <c r="J25" s="134"/>
      <c r="K25" s="4"/>
      <c r="L25" s="82"/>
      <c r="M25" s="82"/>
    </row>
    <row r="26" spans="2:13">
      <c r="C26" t="s">
        <v>23</v>
      </c>
      <c r="D26" s="123">
        <v>0</v>
      </c>
      <c r="E26" s="123">
        <v>0</v>
      </c>
      <c r="F26" s="4"/>
      <c r="H26" s="132" t="s">
        <v>228</v>
      </c>
      <c r="I26" s="133"/>
      <c r="J26" s="134"/>
      <c r="K26" s="4"/>
    </row>
    <row r="27" spans="2:13">
      <c r="C27" t="s">
        <v>24</v>
      </c>
      <c r="D27" s="123">
        <v>0</v>
      </c>
      <c r="E27" s="123">
        <v>0</v>
      </c>
      <c r="F27" s="4"/>
      <c r="H27" s="132" t="s">
        <v>229</v>
      </c>
      <c r="I27" s="133"/>
      <c r="J27" s="134"/>
      <c r="K27" s="4"/>
    </row>
    <row r="28" spans="2:13">
      <c r="C28" t="s">
        <v>25</v>
      </c>
      <c r="D28" s="123">
        <v>0</v>
      </c>
      <c r="E28" s="123">
        <v>0</v>
      </c>
      <c r="F28" s="4"/>
      <c r="H28" s="11"/>
      <c r="J28" s="12"/>
      <c r="K28" s="4"/>
    </row>
    <row r="29" spans="2:13">
      <c r="C29" t="s">
        <v>26</v>
      </c>
      <c r="D29" s="123">
        <v>0</v>
      </c>
      <c r="E29" s="123">
        <v>0</v>
      </c>
      <c r="F29" s="4"/>
      <c r="H29" s="132" t="s">
        <v>217</v>
      </c>
      <c r="I29" s="133"/>
      <c r="J29" s="134"/>
      <c r="K29" s="4"/>
    </row>
    <row r="30" spans="2:13">
      <c r="C30" s="19" t="s">
        <v>251</v>
      </c>
      <c r="D30" s="123">
        <v>0</v>
      </c>
      <c r="E30" s="123">
        <v>0</v>
      </c>
      <c r="F30" s="4"/>
      <c r="H30" s="132" t="s">
        <v>219</v>
      </c>
      <c r="I30" s="133"/>
      <c r="J30" s="134"/>
      <c r="K30" s="4"/>
    </row>
    <row r="31" spans="2:13">
      <c r="C31" t="s">
        <v>269</v>
      </c>
      <c r="D31" s="123">
        <v>0</v>
      </c>
      <c r="E31" s="123">
        <v>0</v>
      </c>
      <c r="H31" s="132" t="s">
        <v>218</v>
      </c>
      <c r="I31" s="133"/>
      <c r="J31" s="134"/>
      <c r="K31" s="4"/>
    </row>
    <row r="32" spans="2:13">
      <c r="H32" s="136" t="s">
        <v>220</v>
      </c>
      <c r="I32" s="135"/>
      <c r="J32" s="137"/>
      <c r="K32" s="4"/>
    </row>
    <row r="33" spans="1:11">
      <c r="D33" s="16" t="s">
        <v>265</v>
      </c>
      <c r="H33" s="132" t="s">
        <v>373</v>
      </c>
      <c r="I33" s="133"/>
      <c r="J33" s="134"/>
      <c r="K33" s="4"/>
    </row>
    <row r="34" spans="1:11">
      <c r="D34" s="119">
        <f>SUM(D20:D31)</f>
        <v>0</v>
      </c>
      <c r="H34" s="13"/>
      <c r="I34" s="14"/>
      <c r="J34" s="15"/>
      <c r="K34" s="4"/>
    </row>
    <row r="35" spans="1:11">
      <c r="D35" s="133"/>
      <c r="E35" s="133"/>
      <c r="F35" s="5"/>
      <c r="K35" s="4"/>
    </row>
    <row r="36" spans="1:11">
      <c r="B36" s="129" t="s">
        <v>406</v>
      </c>
      <c r="C36" s="138"/>
      <c r="D36" s="138"/>
      <c r="E36" s="138"/>
      <c r="F36" s="138"/>
      <c r="G36" s="138"/>
      <c r="H36" s="138"/>
      <c r="I36" s="138"/>
      <c r="J36" s="139"/>
      <c r="K36" s="4"/>
    </row>
    <row r="37" spans="1:11">
      <c r="D37" s="133"/>
      <c r="E37" s="133"/>
      <c r="J37" s="9"/>
      <c r="K37" s="4"/>
    </row>
    <row r="38" spans="1:11">
      <c r="A38" s="2"/>
      <c r="B38" s="142" t="s">
        <v>233</v>
      </c>
      <c r="C38" s="143"/>
      <c r="D38" s="4"/>
      <c r="E38" s="16" t="s">
        <v>231</v>
      </c>
      <c r="G38" s="144"/>
      <c r="H38" s="144"/>
      <c r="I38" s="19"/>
      <c r="J38" s="2"/>
      <c r="K38" s="4"/>
    </row>
    <row r="39" spans="1:11">
      <c r="B39" s="2"/>
      <c r="C39" s="2"/>
      <c r="D39" s="4"/>
      <c r="K39" s="4"/>
    </row>
    <row r="40" spans="1:11">
      <c r="B40" s="140" t="s">
        <v>183</v>
      </c>
      <c r="C40" s="141"/>
      <c r="D40" s="123">
        <v>0</v>
      </c>
      <c r="E40" s="19" t="s">
        <v>234</v>
      </c>
      <c r="G40" s="140"/>
      <c r="H40" s="140"/>
      <c r="I40" s="115"/>
      <c r="J40" s="19"/>
      <c r="K40" s="4"/>
    </row>
    <row r="41" spans="1:11">
      <c r="B41" s="140" t="s">
        <v>7</v>
      </c>
      <c r="C41" s="141"/>
      <c r="D41" s="123">
        <v>0</v>
      </c>
      <c r="E41" s="19" t="s">
        <v>235</v>
      </c>
      <c r="G41" s="140"/>
      <c r="H41" s="140"/>
      <c r="I41" s="115"/>
      <c r="J41" s="19"/>
      <c r="K41" s="4"/>
    </row>
    <row r="42" spans="1:11">
      <c r="B42" s="140" t="s">
        <v>8</v>
      </c>
      <c r="C42" s="141"/>
      <c r="D42" s="123">
        <v>0</v>
      </c>
      <c r="E42" s="19" t="s">
        <v>235</v>
      </c>
      <c r="G42" s="140"/>
      <c r="H42" s="140"/>
      <c r="I42" s="115"/>
      <c r="J42" s="19"/>
      <c r="K42" s="4"/>
    </row>
    <row r="43" spans="1:11">
      <c r="B43" s="140" t="s">
        <v>184</v>
      </c>
      <c r="C43" s="141"/>
      <c r="D43" s="123">
        <v>0</v>
      </c>
      <c r="E43" s="19" t="s">
        <v>236</v>
      </c>
      <c r="G43" s="140"/>
      <c r="H43" s="140"/>
      <c r="I43" s="115"/>
      <c r="J43" s="19"/>
      <c r="K43" s="4"/>
    </row>
    <row r="44" spans="1:11">
      <c r="B44" s="140" t="s">
        <v>185</v>
      </c>
      <c r="C44" s="141"/>
      <c r="D44" s="123">
        <v>0</v>
      </c>
      <c r="E44" s="19" t="s">
        <v>236</v>
      </c>
      <c r="G44" s="140"/>
      <c r="H44" s="140"/>
      <c r="I44" s="115"/>
      <c r="J44" s="19"/>
      <c r="K44" s="4"/>
    </row>
    <row r="45" spans="1:11">
      <c r="B45" s="140"/>
      <c r="C45" s="140"/>
      <c r="D45" s="4"/>
      <c r="E45" s="19"/>
      <c r="G45" s="140"/>
      <c r="H45" s="140"/>
      <c r="I45" s="87"/>
      <c r="J45" s="19"/>
      <c r="K45" s="4"/>
    </row>
    <row r="46" spans="1:11">
      <c r="B46" s="140" t="s">
        <v>186</v>
      </c>
      <c r="C46" s="141"/>
      <c r="D46" s="123">
        <v>0</v>
      </c>
      <c r="E46" s="19" t="s">
        <v>237</v>
      </c>
      <c r="G46" s="140"/>
      <c r="H46" s="140"/>
      <c r="I46" s="87"/>
      <c r="J46" s="19"/>
      <c r="K46" s="4"/>
    </row>
    <row r="47" spans="1:11">
      <c r="K47" s="4"/>
    </row>
    <row r="48" spans="1:11">
      <c r="B48" s="129" t="s">
        <v>407</v>
      </c>
      <c r="C48" s="138"/>
      <c r="D48" s="138"/>
      <c r="E48" s="138"/>
      <c r="F48" s="138"/>
      <c r="G48" s="138"/>
      <c r="H48" s="138"/>
      <c r="I48" s="138"/>
      <c r="J48" s="139"/>
      <c r="K48" s="4"/>
    </row>
    <row r="49" spans="2:11">
      <c r="K49" s="4"/>
    </row>
    <row r="50" spans="2:11">
      <c r="B50" s="145" t="s">
        <v>233</v>
      </c>
      <c r="C50" s="145"/>
      <c r="D50" s="4"/>
      <c r="E50" s="16" t="s">
        <v>240</v>
      </c>
      <c r="G50" s="145"/>
      <c r="H50" s="145"/>
      <c r="I50" s="4"/>
      <c r="J50" s="2"/>
      <c r="K50" s="4"/>
    </row>
    <row r="51" spans="2:11">
      <c r="B51" s="19"/>
      <c r="C51" s="19"/>
      <c r="D51" s="19"/>
      <c r="E51" s="16" t="s">
        <v>241</v>
      </c>
      <c r="F51" s="4"/>
      <c r="G51" s="4"/>
      <c r="H51" s="4"/>
      <c r="I51" s="4"/>
      <c r="J51" s="16"/>
      <c r="K51" s="4"/>
    </row>
    <row r="52" spans="2:11">
      <c r="B52" s="19" t="s">
        <v>187</v>
      </c>
      <c r="C52" s="19"/>
      <c r="D52" s="19"/>
      <c r="E52" s="125">
        <v>0</v>
      </c>
      <c r="G52" s="148"/>
      <c r="H52" s="148"/>
      <c r="I52" s="148"/>
      <c r="J52" s="116"/>
      <c r="K52" s="4"/>
    </row>
    <row r="53" spans="2:11">
      <c r="B53" t="s">
        <v>188</v>
      </c>
      <c r="E53" s="125">
        <v>0</v>
      </c>
      <c r="G53" s="135"/>
      <c r="H53" s="135"/>
      <c r="I53" s="135"/>
      <c r="J53" s="116"/>
      <c r="K53" s="4"/>
    </row>
    <row r="54" spans="2:11">
      <c r="B54" t="s">
        <v>189</v>
      </c>
      <c r="E54" s="125">
        <v>0</v>
      </c>
      <c r="G54" s="135"/>
      <c r="H54" s="135"/>
      <c r="I54" s="135"/>
      <c r="J54" s="116"/>
      <c r="K54" s="4"/>
    </row>
    <row r="55" spans="2:11">
      <c r="B55" t="s">
        <v>190</v>
      </c>
      <c r="E55" s="125">
        <v>0</v>
      </c>
      <c r="G55" s="135"/>
      <c r="H55" s="135"/>
      <c r="I55" s="135"/>
      <c r="J55" s="116"/>
      <c r="K55" s="4"/>
    </row>
    <row r="56" spans="2:11">
      <c r="B56" t="s">
        <v>191</v>
      </c>
      <c r="E56" s="125">
        <v>0</v>
      </c>
      <c r="G56" s="135"/>
      <c r="H56" s="135"/>
      <c r="I56" s="135"/>
      <c r="J56" s="116"/>
      <c r="K56" s="4"/>
    </row>
    <row r="57" spans="2:11">
      <c r="B57" t="s">
        <v>192</v>
      </c>
      <c r="E57" s="125">
        <v>0</v>
      </c>
      <c r="G57" s="135"/>
      <c r="H57" s="135"/>
      <c r="I57" s="135"/>
      <c r="J57" s="116"/>
      <c r="K57" s="4"/>
    </row>
    <row r="58" spans="2:11">
      <c r="B58" t="s">
        <v>193</v>
      </c>
      <c r="E58" s="125">
        <v>0</v>
      </c>
      <c r="G58" s="135"/>
      <c r="H58" s="135"/>
      <c r="I58" s="135"/>
      <c r="J58" s="116"/>
      <c r="K58" s="4"/>
    </row>
    <row r="59" spans="2:11">
      <c r="B59" t="s">
        <v>195</v>
      </c>
      <c r="E59" s="125">
        <v>0</v>
      </c>
      <c r="G59" s="135"/>
      <c r="H59" s="135"/>
      <c r="I59" s="135"/>
      <c r="J59" s="116"/>
      <c r="K59" s="4"/>
    </row>
    <row r="60" spans="2:11">
      <c r="B60" t="s">
        <v>194</v>
      </c>
      <c r="E60" s="125">
        <v>0</v>
      </c>
      <c r="G60" s="135"/>
      <c r="H60" s="135"/>
      <c r="I60" s="135"/>
      <c r="J60" s="116"/>
      <c r="K60" s="4"/>
    </row>
    <row r="61" spans="2:11">
      <c r="K61" s="4"/>
    </row>
    <row r="62" spans="2:11">
      <c r="C62" s="22" t="s">
        <v>332</v>
      </c>
      <c r="D62" s="19" t="s">
        <v>333</v>
      </c>
      <c r="H62" s="22"/>
      <c r="K62" s="4"/>
    </row>
    <row r="63" spans="2:11">
      <c r="K63" s="4"/>
    </row>
    <row r="64" spans="2:11">
      <c r="B64" s="164" t="s">
        <v>408</v>
      </c>
      <c r="C64" s="165"/>
      <c r="D64" s="165"/>
      <c r="E64" s="165"/>
      <c r="F64" s="165"/>
      <c r="G64" s="165"/>
      <c r="H64" s="165"/>
      <c r="I64" s="165"/>
      <c r="J64" s="165"/>
      <c r="K64" s="4"/>
    </row>
    <row r="65" spans="1:11">
      <c r="B65" s="16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B66" s="16"/>
      <c r="C66" s="4"/>
      <c r="D66" s="4"/>
      <c r="E66" s="16" t="s">
        <v>411</v>
      </c>
      <c r="F66" s="16"/>
      <c r="G66" s="16"/>
      <c r="H66" s="4"/>
      <c r="I66" s="4"/>
      <c r="J66" s="4"/>
      <c r="K66" s="4"/>
    </row>
    <row r="67" spans="1:11">
      <c r="E67" s="16" t="s">
        <v>410</v>
      </c>
      <c r="F67" s="87"/>
      <c r="G67" s="87"/>
      <c r="H67" s="42" t="s">
        <v>377</v>
      </c>
      <c r="I67" s="162" t="s">
        <v>409</v>
      </c>
      <c r="J67" s="163"/>
      <c r="K67" s="4"/>
    </row>
    <row r="68" spans="1:11">
      <c r="B68" s="135" t="s">
        <v>381</v>
      </c>
      <c r="C68" s="135"/>
      <c r="D68" s="137"/>
      <c r="E68" s="123">
        <v>0</v>
      </c>
      <c r="F68" s="87"/>
      <c r="G68" s="87"/>
      <c r="H68" s="2"/>
      <c r="I68" s="166" t="s">
        <v>378</v>
      </c>
      <c r="J68" s="167"/>
      <c r="K68" s="4"/>
    </row>
    <row r="69" spans="1:11">
      <c r="B69" s="135" t="s">
        <v>382</v>
      </c>
      <c r="C69" s="135"/>
      <c r="D69" s="135"/>
      <c r="E69" s="123">
        <v>0</v>
      </c>
      <c r="I69" s="168" t="s">
        <v>379</v>
      </c>
      <c r="J69" s="169"/>
      <c r="K69" s="4"/>
    </row>
    <row r="70" spans="1:11">
      <c r="E70" s="115"/>
      <c r="I70" s="127"/>
      <c r="J70" s="127"/>
      <c r="K70" s="4"/>
    </row>
    <row r="71" spans="1:11">
      <c r="K71" s="4"/>
    </row>
    <row r="72" spans="1:11">
      <c r="A72" s="151" t="s">
        <v>245</v>
      </c>
      <c r="B72" s="130"/>
      <c r="C72" s="130"/>
      <c r="D72" s="130"/>
      <c r="E72" s="130"/>
      <c r="F72" s="130"/>
      <c r="G72" s="130"/>
      <c r="H72" s="130"/>
      <c r="I72" s="130"/>
      <c r="J72" s="131"/>
    </row>
    <row r="73" spans="1:11">
      <c r="A73" s="154" t="s">
        <v>29</v>
      </c>
      <c r="B73" s="150"/>
      <c r="C73" s="150"/>
      <c r="D73" s="150"/>
      <c r="E73" s="123">
        <v>0</v>
      </c>
      <c r="F73" s="9"/>
      <c r="G73" s="150" t="s">
        <v>72</v>
      </c>
      <c r="H73" s="150"/>
      <c r="I73" s="155"/>
      <c r="J73" s="123">
        <v>0</v>
      </c>
    </row>
    <row r="74" spans="1:11">
      <c r="A74" s="152" t="s">
        <v>30</v>
      </c>
      <c r="B74" s="149"/>
      <c r="C74" s="149"/>
      <c r="D74" s="149"/>
      <c r="E74" s="123">
        <v>0</v>
      </c>
      <c r="G74" s="149" t="s">
        <v>73</v>
      </c>
      <c r="H74" s="149"/>
      <c r="I74" s="149"/>
      <c r="J74" s="123">
        <v>0</v>
      </c>
    </row>
    <row r="75" spans="1:11">
      <c r="A75" s="136" t="s">
        <v>31</v>
      </c>
      <c r="B75" s="135"/>
      <c r="C75" s="135"/>
      <c r="D75" s="135"/>
      <c r="E75" s="123">
        <v>0</v>
      </c>
      <c r="G75" s="135" t="s">
        <v>74</v>
      </c>
      <c r="H75" s="135"/>
      <c r="I75" s="135"/>
      <c r="J75" s="123">
        <v>0</v>
      </c>
    </row>
    <row r="76" spans="1:11">
      <c r="A76" s="152" t="s">
        <v>32</v>
      </c>
      <c r="B76" s="149"/>
      <c r="C76" s="149"/>
      <c r="D76" s="149"/>
      <c r="E76" s="123">
        <v>0</v>
      </c>
      <c r="G76" s="149" t="s">
        <v>75</v>
      </c>
      <c r="H76" s="149"/>
      <c r="I76" s="149"/>
      <c r="J76" s="123">
        <v>0</v>
      </c>
    </row>
    <row r="77" spans="1:11">
      <c r="A77" s="136" t="s">
        <v>33</v>
      </c>
      <c r="B77" s="135"/>
      <c r="C77" s="135"/>
      <c r="D77" s="135"/>
      <c r="E77" s="123">
        <v>0</v>
      </c>
      <c r="G77" s="135" t="s">
        <v>76</v>
      </c>
      <c r="H77" s="135"/>
      <c r="I77" s="135"/>
      <c r="J77" s="123">
        <v>0</v>
      </c>
    </row>
    <row r="78" spans="1:11">
      <c r="A78" s="152" t="s">
        <v>34</v>
      </c>
      <c r="B78" s="149"/>
      <c r="C78" s="149"/>
      <c r="D78" s="153"/>
      <c r="E78" s="123">
        <v>0</v>
      </c>
      <c r="G78" s="149" t="s">
        <v>77</v>
      </c>
      <c r="H78" s="149"/>
      <c r="I78" s="149"/>
      <c r="J78" s="123">
        <v>0</v>
      </c>
    </row>
    <row r="79" spans="1:11">
      <c r="A79" s="136" t="s">
        <v>35</v>
      </c>
      <c r="B79" s="135"/>
      <c r="C79" s="135"/>
      <c r="E79" s="123">
        <v>0</v>
      </c>
      <c r="G79" s="135" t="s">
        <v>78</v>
      </c>
      <c r="H79" s="135"/>
      <c r="I79" s="135"/>
      <c r="J79" s="123">
        <v>0</v>
      </c>
    </row>
    <row r="80" spans="1:11">
      <c r="A80" s="152" t="s">
        <v>36</v>
      </c>
      <c r="B80" s="149"/>
      <c r="C80" s="149"/>
      <c r="D80" s="149"/>
      <c r="E80" s="123">
        <v>0</v>
      </c>
      <c r="G80" s="149" t="s">
        <v>79</v>
      </c>
      <c r="H80" s="149"/>
      <c r="I80" s="149"/>
      <c r="J80" s="123">
        <v>0</v>
      </c>
    </row>
    <row r="81" spans="1:10">
      <c r="A81" s="136" t="s">
        <v>37</v>
      </c>
      <c r="B81" s="135"/>
      <c r="C81" s="135"/>
      <c r="D81" s="135"/>
      <c r="E81" s="123">
        <v>0</v>
      </c>
      <c r="G81" s="135" t="s">
        <v>80</v>
      </c>
      <c r="H81" s="135"/>
      <c r="I81" s="135"/>
      <c r="J81" s="123">
        <v>0</v>
      </c>
    </row>
    <row r="82" spans="1:10">
      <c r="A82" s="152" t="s">
        <v>38</v>
      </c>
      <c r="B82" s="149"/>
      <c r="C82" s="149"/>
      <c r="D82" s="149"/>
      <c r="E82" s="123">
        <v>0</v>
      </c>
      <c r="G82" s="149" t="s">
        <v>81</v>
      </c>
      <c r="H82" s="149"/>
      <c r="I82" s="149"/>
      <c r="J82" s="123">
        <v>0</v>
      </c>
    </row>
    <row r="83" spans="1:10">
      <c r="A83" s="159" t="s">
        <v>197</v>
      </c>
      <c r="B83" s="148"/>
      <c r="C83" s="148"/>
      <c r="D83" s="148"/>
      <c r="E83" s="123">
        <v>0</v>
      </c>
      <c r="G83" s="135" t="s">
        <v>82</v>
      </c>
      <c r="H83" s="135"/>
      <c r="I83" s="135"/>
      <c r="J83" s="123">
        <v>0</v>
      </c>
    </row>
    <row r="84" spans="1:10">
      <c r="A84" s="152" t="s">
        <v>39</v>
      </c>
      <c r="B84" s="149"/>
      <c r="C84" s="149"/>
      <c r="D84" s="149"/>
      <c r="E84" s="123">
        <v>0</v>
      </c>
      <c r="G84" s="149" t="s">
        <v>198</v>
      </c>
      <c r="H84" s="149"/>
      <c r="I84" s="149"/>
      <c r="J84" s="123">
        <v>0</v>
      </c>
    </row>
    <row r="85" spans="1:10">
      <c r="A85" s="136" t="s">
        <v>40</v>
      </c>
      <c r="B85" s="135"/>
      <c r="C85" s="135"/>
      <c r="D85" s="135"/>
      <c r="E85" s="123">
        <v>0</v>
      </c>
      <c r="G85" s="135" t="s">
        <v>83</v>
      </c>
      <c r="H85" s="135"/>
      <c r="I85" s="135"/>
      <c r="J85" s="123">
        <v>0</v>
      </c>
    </row>
    <row r="86" spans="1:10">
      <c r="A86" s="152" t="s">
        <v>41</v>
      </c>
      <c r="B86" s="149"/>
      <c r="C86" s="149"/>
      <c r="D86" s="149"/>
      <c r="E86" s="123">
        <v>0</v>
      </c>
      <c r="G86" s="149" t="s">
        <v>199</v>
      </c>
      <c r="H86" s="149"/>
      <c r="I86" s="149"/>
      <c r="J86" s="123">
        <v>0</v>
      </c>
    </row>
    <row r="87" spans="1:10">
      <c r="A87" s="136" t="s">
        <v>42</v>
      </c>
      <c r="B87" s="135"/>
      <c r="C87" s="135"/>
      <c r="D87" s="135"/>
      <c r="E87" s="123">
        <v>0</v>
      </c>
      <c r="G87" s="135" t="s">
        <v>84</v>
      </c>
      <c r="H87" s="135"/>
      <c r="I87" s="135"/>
      <c r="J87" s="123">
        <v>0</v>
      </c>
    </row>
    <row r="88" spans="1:10">
      <c r="A88" s="160" t="s">
        <v>43</v>
      </c>
      <c r="B88" s="161"/>
      <c r="C88" s="161"/>
      <c r="D88" s="161"/>
      <c r="E88" s="123">
        <v>0</v>
      </c>
      <c r="G88" s="149" t="s">
        <v>85</v>
      </c>
      <c r="H88" s="149"/>
      <c r="I88" s="149"/>
      <c r="J88" s="123">
        <v>0</v>
      </c>
    </row>
    <row r="89" spans="1:10">
      <c r="A89" s="159" t="s">
        <v>44</v>
      </c>
      <c r="B89" s="148"/>
      <c r="C89" s="148"/>
      <c r="D89" s="148"/>
      <c r="E89" s="123">
        <v>0</v>
      </c>
      <c r="G89" s="135" t="s">
        <v>86</v>
      </c>
      <c r="H89" s="135"/>
      <c r="I89" s="135"/>
      <c r="J89" s="123">
        <v>0</v>
      </c>
    </row>
    <row r="90" spans="1:10">
      <c r="A90" s="152" t="s">
        <v>45</v>
      </c>
      <c r="B90" s="149"/>
      <c r="C90" s="149"/>
      <c r="D90" s="149"/>
      <c r="E90" s="123">
        <v>0</v>
      </c>
      <c r="G90" s="149" t="s">
        <v>87</v>
      </c>
      <c r="H90" s="149"/>
      <c r="I90" s="149"/>
      <c r="J90" s="123">
        <v>0</v>
      </c>
    </row>
    <row r="91" spans="1:10">
      <c r="A91" s="136" t="s">
        <v>46</v>
      </c>
      <c r="B91" s="135"/>
      <c r="C91" s="135"/>
      <c r="D91" s="135"/>
      <c r="E91" s="123">
        <v>0</v>
      </c>
      <c r="G91" s="135" t="s">
        <v>88</v>
      </c>
      <c r="H91" s="135"/>
      <c r="I91" s="135"/>
      <c r="J91" s="123">
        <v>0</v>
      </c>
    </row>
    <row r="92" spans="1:10">
      <c r="A92" s="152" t="s">
        <v>47</v>
      </c>
      <c r="B92" s="149"/>
      <c r="C92" s="149"/>
      <c r="D92" s="149"/>
      <c r="E92" s="123">
        <v>0</v>
      </c>
      <c r="G92" s="149" t="s">
        <v>89</v>
      </c>
      <c r="H92" s="149"/>
      <c r="I92" s="149"/>
      <c r="J92" s="123">
        <v>0</v>
      </c>
    </row>
    <row r="93" spans="1:10">
      <c r="A93" s="136" t="s">
        <v>48</v>
      </c>
      <c r="B93" s="135"/>
      <c r="C93" s="135"/>
      <c r="D93" s="135"/>
      <c r="E93" s="123">
        <v>0</v>
      </c>
      <c r="G93" s="135" t="s">
        <v>90</v>
      </c>
      <c r="H93" s="135"/>
      <c r="I93" s="135"/>
      <c r="J93" s="123">
        <v>0</v>
      </c>
    </row>
    <row r="94" spans="1:10">
      <c r="A94" s="152" t="s">
        <v>49</v>
      </c>
      <c r="B94" s="149"/>
      <c r="C94" s="149"/>
      <c r="D94" s="149"/>
      <c r="E94" s="123">
        <v>0</v>
      </c>
      <c r="G94" s="149" t="s">
        <v>91</v>
      </c>
      <c r="H94" s="149"/>
      <c r="I94" s="149"/>
      <c r="J94" s="123">
        <v>0</v>
      </c>
    </row>
    <row r="95" spans="1:10">
      <c r="A95" s="136" t="s">
        <v>50</v>
      </c>
      <c r="B95" s="135"/>
      <c r="C95" s="135"/>
      <c r="D95" s="135"/>
      <c r="E95" s="123">
        <v>0</v>
      </c>
      <c r="G95" s="135" t="s">
        <v>92</v>
      </c>
      <c r="H95" s="135"/>
      <c r="I95" s="135"/>
      <c r="J95" s="123">
        <v>0</v>
      </c>
    </row>
    <row r="96" spans="1:10">
      <c r="A96" s="152" t="s">
        <v>51</v>
      </c>
      <c r="B96" s="149"/>
      <c r="C96" s="149"/>
      <c r="D96" s="149"/>
      <c r="E96" s="123">
        <v>0</v>
      </c>
      <c r="G96" s="149" t="s">
        <v>93</v>
      </c>
      <c r="H96" s="149"/>
      <c r="I96" s="149"/>
      <c r="J96" s="123">
        <v>0</v>
      </c>
    </row>
    <row r="97" spans="1:10">
      <c r="A97" s="136" t="s">
        <v>52</v>
      </c>
      <c r="B97" s="135"/>
      <c r="C97" s="135"/>
      <c r="D97" s="135"/>
      <c r="E97" s="123">
        <v>0</v>
      </c>
      <c r="G97" s="135" t="s">
        <v>94</v>
      </c>
      <c r="H97" s="135"/>
      <c r="I97" s="135"/>
      <c r="J97" s="123">
        <v>0</v>
      </c>
    </row>
    <row r="98" spans="1:10">
      <c r="A98" s="152" t="s">
        <v>53</v>
      </c>
      <c r="B98" s="149"/>
      <c r="C98" s="149"/>
      <c r="D98" s="149"/>
      <c r="E98" s="123">
        <v>0</v>
      </c>
      <c r="G98" s="149" t="s">
        <v>95</v>
      </c>
      <c r="H98" s="149"/>
      <c r="I98" s="149"/>
      <c r="J98" s="123">
        <v>0</v>
      </c>
    </row>
    <row r="99" spans="1:10">
      <c r="A99" s="136" t="s">
        <v>54</v>
      </c>
      <c r="B99" s="135"/>
      <c r="C99" s="135"/>
      <c r="D99" s="135"/>
      <c r="E99" s="123">
        <v>0</v>
      </c>
      <c r="G99" s="135" t="s">
        <v>96</v>
      </c>
      <c r="H99" s="135"/>
      <c r="I99" s="135"/>
      <c r="J99" s="123">
        <v>0</v>
      </c>
    </row>
    <row r="100" spans="1:10">
      <c r="A100" s="152" t="s">
        <v>55</v>
      </c>
      <c r="B100" s="149"/>
      <c r="C100" s="149"/>
      <c r="D100" s="149"/>
      <c r="E100" s="123">
        <v>0</v>
      </c>
      <c r="G100" s="149" t="s">
        <v>97</v>
      </c>
      <c r="H100" s="149"/>
      <c r="I100" s="149"/>
      <c r="J100" s="123">
        <v>0</v>
      </c>
    </row>
    <row r="101" spans="1:10">
      <c r="A101" s="136" t="s">
        <v>56</v>
      </c>
      <c r="B101" s="135"/>
      <c r="C101" s="135"/>
      <c r="D101" s="135"/>
      <c r="E101" s="123">
        <v>0</v>
      </c>
      <c r="G101" s="135" t="s">
        <v>98</v>
      </c>
      <c r="H101" s="135"/>
      <c r="I101" s="135"/>
      <c r="J101" s="123">
        <v>0</v>
      </c>
    </row>
    <row r="102" spans="1:10">
      <c r="A102" s="152" t="s">
        <v>57</v>
      </c>
      <c r="B102" s="149"/>
      <c r="C102" s="149"/>
      <c r="D102" s="149"/>
      <c r="E102" s="123">
        <v>0</v>
      </c>
      <c r="G102" s="149" t="s">
        <v>99</v>
      </c>
      <c r="H102" s="149"/>
      <c r="I102" s="149"/>
      <c r="J102" s="123">
        <v>0</v>
      </c>
    </row>
    <row r="103" spans="1:10">
      <c r="A103" s="136" t="s">
        <v>58</v>
      </c>
      <c r="B103" s="135"/>
      <c r="C103" s="135"/>
      <c r="D103" s="135"/>
      <c r="E103" s="123">
        <v>0</v>
      </c>
      <c r="G103" s="135" t="s">
        <v>100</v>
      </c>
      <c r="H103" s="135"/>
      <c r="I103" s="135"/>
      <c r="J103" s="123">
        <v>0</v>
      </c>
    </row>
    <row r="104" spans="1:10">
      <c r="A104" s="152" t="s">
        <v>59</v>
      </c>
      <c r="B104" s="149"/>
      <c r="C104" s="149"/>
      <c r="D104" s="149"/>
      <c r="E104" s="123">
        <v>0</v>
      </c>
      <c r="G104" s="149" t="s">
        <v>101</v>
      </c>
      <c r="H104" s="149"/>
      <c r="I104" s="149"/>
      <c r="J104" s="123">
        <v>0</v>
      </c>
    </row>
    <row r="105" spans="1:10">
      <c r="A105" s="136" t="s">
        <v>60</v>
      </c>
      <c r="B105" s="135"/>
      <c r="C105" s="135"/>
      <c r="D105" s="135"/>
      <c r="E105" s="123">
        <v>0</v>
      </c>
      <c r="G105" s="135" t="s">
        <v>102</v>
      </c>
      <c r="H105" s="135"/>
      <c r="I105" s="135"/>
      <c r="J105" s="123">
        <v>0</v>
      </c>
    </row>
    <row r="106" spans="1:10">
      <c r="A106" s="152" t="s">
        <v>61</v>
      </c>
      <c r="B106" s="149"/>
      <c r="C106" s="149"/>
      <c r="D106" s="149"/>
      <c r="E106" s="123">
        <v>0</v>
      </c>
      <c r="G106" s="149" t="s">
        <v>103</v>
      </c>
      <c r="H106" s="149"/>
      <c r="I106" s="149"/>
      <c r="J106" s="123">
        <v>0</v>
      </c>
    </row>
    <row r="107" spans="1:10">
      <c r="A107" s="136" t="s">
        <v>62</v>
      </c>
      <c r="B107" s="135"/>
      <c r="C107" s="135"/>
      <c r="D107" s="135"/>
      <c r="E107" s="123">
        <v>0</v>
      </c>
      <c r="G107" s="135" t="s">
        <v>104</v>
      </c>
      <c r="H107" s="135"/>
      <c r="I107" s="135"/>
      <c r="J107" s="123">
        <v>0</v>
      </c>
    </row>
    <row r="108" spans="1:10">
      <c r="A108" s="152" t="s">
        <v>63</v>
      </c>
      <c r="B108" s="149"/>
      <c r="C108" s="149"/>
      <c r="D108" s="149"/>
      <c r="E108" s="123">
        <v>0</v>
      </c>
      <c r="G108" s="149" t="s">
        <v>105</v>
      </c>
      <c r="H108" s="149"/>
      <c r="I108" s="149"/>
      <c r="J108" s="123">
        <v>0</v>
      </c>
    </row>
    <row r="109" spans="1:10">
      <c r="A109" s="136" t="s">
        <v>64</v>
      </c>
      <c r="B109" s="135"/>
      <c r="C109" s="135"/>
      <c r="D109" s="135"/>
      <c r="E109" s="123">
        <v>0</v>
      </c>
      <c r="G109" s="135" t="s">
        <v>106</v>
      </c>
      <c r="H109" s="135"/>
      <c r="I109" s="135"/>
      <c r="J109" s="123">
        <v>0</v>
      </c>
    </row>
    <row r="110" spans="1:10">
      <c r="A110" s="152" t="s">
        <v>65</v>
      </c>
      <c r="B110" s="149"/>
      <c r="C110" s="149"/>
      <c r="D110" s="149"/>
      <c r="E110" s="123">
        <v>0</v>
      </c>
      <c r="G110" s="149" t="s">
        <v>107</v>
      </c>
      <c r="H110" s="149"/>
      <c r="I110" s="149"/>
      <c r="J110" s="123">
        <v>0</v>
      </c>
    </row>
    <row r="111" spans="1:10">
      <c r="A111" s="172" t="s">
        <v>207</v>
      </c>
      <c r="B111" s="137"/>
      <c r="C111" s="137"/>
      <c r="D111" s="137"/>
      <c r="E111" s="123">
        <v>0</v>
      </c>
      <c r="G111" s="135" t="s">
        <v>108</v>
      </c>
      <c r="H111" s="135"/>
      <c r="I111" s="135"/>
      <c r="J111" s="123">
        <v>0</v>
      </c>
    </row>
    <row r="112" spans="1:10">
      <c r="A112" s="152" t="s">
        <v>66</v>
      </c>
      <c r="B112" s="149"/>
      <c r="C112" s="149"/>
      <c r="D112" s="149"/>
      <c r="E112" s="123">
        <v>0</v>
      </c>
      <c r="G112" s="149" t="s">
        <v>208</v>
      </c>
      <c r="H112" s="149"/>
      <c r="I112" s="153"/>
      <c r="J112" s="123">
        <v>0</v>
      </c>
    </row>
    <row r="113" spans="1:10">
      <c r="A113" s="136" t="s">
        <v>67</v>
      </c>
      <c r="B113" s="135"/>
      <c r="C113" s="135"/>
      <c r="D113" s="135"/>
      <c r="E113" s="123">
        <v>0</v>
      </c>
      <c r="G113" s="135" t="s">
        <v>109</v>
      </c>
      <c r="H113" s="135"/>
      <c r="I113" s="135"/>
      <c r="J113" s="123">
        <v>0</v>
      </c>
    </row>
    <row r="114" spans="1:10">
      <c r="A114" s="152" t="s">
        <v>68</v>
      </c>
      <c r="B114" s="149"/>
      <c r="C114" s="149"/>
      <c r="D114" s="149"/>
      <c r="E114" s="123">
        <v>0</v>
      </c>
      <c r="G114" s="149" t="s">
        <v>110</v>
      </c>
      <c r="H114" s="149"/>
      <c r="I114" s="149"/>
      <c r="J114" s="123">
        <v>0</v>
      </c>
    </row>
    <row r="115" spans="1:10">
      <c r="A115" s="136" t="s">
        <v>69</v>
      </c>
      <c r="B115" s="135"/>
      <c r="C115" s="135"/>
      <c r="D115" s="135"/>
      <c r="E115" s="123">
        <v>0</v>
      </c>
      <c r="G115" s="135" t="s">
        <v>111</v>
      </c>
      <c r="H115" s="135"/>
      <c r="I115" s="135"/>
      <c r="J115" s="123">
        <v>0</v>
      </c>
    </row>
    <row r="116" spans="1:10">
      <c r="A116" s="152" t="s">
        <v>70</v>
      </c>
      <c r="B116" s="149"/>
      <c r="C116" s="149"/>
      <c r="D116" s="149"/>
      <c r="E116" s="123">
        <v>0</v>
      </c>
      <c r="G116" s="149" t="s">
        <v>112</v>
      </c>
      <c r="H116" s="149"/>
      <c r="I116" s="149"/>
      <c r="J116" s="123">
        <v>0</v>
      </c>
    </row>
    <row r="117" spans="1:10">
      <c r="A117" s="136" t="s">
        <v>71</v>
      </c>
      <c r="B117" s="135"/>
      <c r="C117" s="135"/>
      <c r="D117" s="135"/>
      <c r="E117" s="126">
        <v>0</v>
      </c>
      <c r="G117" s="135" t="s">
        <v>113</v>
      </c>
      <c r="H117" s="135"/>
      <c r="I117" s="135"/>
      <c r="J117" s="123">
        <v>0</v>
      </c>
    </row>
    <row r="118" spans="1:10">
      <c r="A118" s="13"/>
      <c r="B118" s="14"/>
      <c r="C118" s="14"/>
      <c r="D118" s="14"/>
      <c r="E118" s="120"/>
      <c r="F118" s="14"/>
      <c r="G118" s="171" t="s">
        <v>114</v>
      </c>
      <c r="H118" s="171"/>
      <c r="I118" s="171"/>
      <c r="J118" s="123">
        <v>0</v>
      </c>
    </row>
    <row r="119" spans="1:10">
      <c r="E119" s="4"/>
      <c r="G119" s="122"/>
      <c r="H119" s="122"/>
      <c r="I119" s="122"/>
      <c r="J119" s="115"/>
    </row>
    <row r="120" spans="1:10">
      <c r="E120" s="4"/>
      <c r="G120" s="122"/>
      <c r="H120" s="122"/>
      <c r="I120" s="122"/>
      <c r="J120" s="128"/>
    </row>
    <row r="121" spans="1:10">
      <c r="A121" s="151" t="s">
        <v>200</v>
      </c>
      <c r="B121" s="130"/>
      <c r="C121" s="130"/>
      <c r="D121" s="130"/>
      <c r="E121" s="130"/>
      <c r="F121" s="130"/>
      <c r="G121" s="130"/>
      <c r="H121" s="130"/>
      <c r="I121" s="130"/>
      <c r="J121" s="170"/>
    </row>
    <row r="122" spans="1:10">
      <c r="A122" s="154" t="s">
        <v>115</v>
      </c>
      <c r="B122" s="150"/>
      <c r="C122" s="150"/>
      <c r="D122" s="150"/>
      <c r="E122" s="123">
        <v>0</v>
      </c>
      <c r="F122" s="9"/>
      <c r="G122" s="150" t="s">
        <v>124</v>
      </c>
      <c r="H122" s="150"/>
      <c r="I122" s="150"/>
      <c r="J122" s="123">
        <v>0</v>
      </c>
    </row>
    <row r="123" spans="1:10" ht="15.75" customHeight="1">
      <c r="A123" s="152" t="s">
        <v>116</v>
      </c>
      <c r="B123" s="149"/>
      <c r="C123" s="149"/>
      <c r="D123" s="149"/>
      <c r="E123" s="123">
        <v>0</v>
      </c>
      <c r="G123" s="149" t="s">
        <v>125</v>
      </c>
      <c r="H123" s="149"/>
      <c r="I123" s="149"/>
      <c r="J123" s="123">
        <v>0</v>
      </c>
    </row>
    <row r="124" spans="1:10">
      <c r="A124" s="136" t="s">
        <v>117</v>
      </c>
      <c r="B124" s="135"/>
      <c r="C124" s="135"/>
      <c r="D124" s="135"/>
      <c r="E124" s="123">
        <v>0</v>
      </c>
      <c r="G124" s="135" t="s">
        <v>126</v>
      </c>
      <c r="H124" s="135"/>
      <c r="I124" s="135"/>
      <c r="J124" s="123">
        <v>0</v>
      </c>
    </row>
    <row r="125" spans="1:10">
      <c r="A125" s="152" t="s">
        <v>118</v>
      </c>
      <c r="B125" s="149"/>
      <c r="C125" s="149"/>
      <c r="D125" s="149"/>
      <c r="E125" s="123">
        <v>0</v>
      </c>
      <c r="G125" s="149" t="s">
        <v>127</v>
      </c>
      <c r="H125" s="149"/>
      <c r="I125" s="149"/>
      <c r="J125" s="123">
        <v>0</v>
      </c>
    </row>
    <row r="126" spans="1:10">
      <c r="A126" s="136" t="s">
        <v>119</v>
      </c>
      <c r="B126" s="135"/>
      <c r="C126" s="135"/>
      <c r="D126" s="135"/>
      <c r="E126" s="123">
        <v>0</v>
      </c>
      <c r="G126" s="135" t="s">
        <v>128</v>
      </c>
      <c r="H126" s="135"/>
      <c r="I126" s="135"/>
      <c r="J126" s="123">
        <v>0</v>
      </c>
    </row>
    <row r="127" spans="1:10">
      <c r="A127" s="152" t="s">
        <v>120</v>
      </c>
      <c r="B127" s="149"/>
      <c r="C127" s="149"/>
      <c r="D127" s="149"/>
      <c r="E127" s="123">
        <v>0</v>
      </c>
      <c r="G127" s="149" t="s">
        <v>129</v>
      </c>
      <c r="H127" s="149"/>
      <c r="I127" s="149"/>
      <c r="J127" s="123">
        <v>0</v>
      </c>
    </row>
    <row r="128" spans="1:10">
      <c r="A128" s="136" t="s">
        <v>121</v>
      </c>
      <c r="B128" s="135"/>
      <c r="C128" s="135"/>
      <c r="D128" s="135"/>
      <c r="E128" s="123">
        <v>0</v>
      </c>
      <c r="G128" s="135" t="s">
        <v>130</v>
      </c>
      <c r="H128" s="135"/>
      <c r="I128" s="135"/>
      <c r="J128" s="123">
        <v>0</v>
      </c>
    </row>
    <row r="129" spans="1:10">
      <c r="A129" s="152" t="s">
        <v>122</v>
      </c>
      <c r="B129" s="149"/>
      <c r="C129" s="149"/>
      <c r="D129" s="149"/>
      <c r="E129" s="123">
        <v>0</v>
      </c>
      <c r="G129" s="149" t="s">
        <v>131</v>
      </c>
      <c r="H129" s="149"/>
      <c r="I129" s="149"/>
      <c r="J129" s="123">
        <v>0</v>
      </c>
    </row>
    <row r="130" spans="1:10">
      <c r="A130" s="156" t="s">
        <v>123</v>
      </c>
      <c r="B130" s="157"/>
      <c r="C130" s="157"/>
      <c r="D130" s="157"/>
      <c r="E130" s="123">
        <v>0</v>
      </c>
      <c r="F130" s="14"/>
      <c r="G130" s="157" t="s">
        <v>132</v>
      </c>
      <c r="H130" s="157"/>
      <c r="I130" s="157"/>
      <c r="J130" s="123">
        <v>0</v>
      </c>
    </row>
    <row r="133" spans="1:10">
      <c r="A133" s="151" t="s">
        <v>246</v>
      </c>
      <c r="B133" s="130"/>
      <c r="C133" s="130"/>
      <c r="D133" s="130"/>
      <c r="E133" s="130"/>
      <c r="F133" s="130"/>
      <c r="G133" s="130"/>
      <c r="H133" s="130"/>
      <c r="I133" s="130"/>
      <c r="J133" s="131"/>
    </row>
    <row r="134" spans="1:10">
      <c r="A134" s="154" t="s">
        <v>133</v>
      </c>
      <c r="B134" s="150"/>
      <c r="C134" s="150"/>
      <c r="D134" s="155"/>
      <c r="E134" s="123">
        <v>0</v>
      </c>
      <c r="F134" s="9"/>
      <c r="G134" s="150" t="s">
        <v>158</v>
      </c>
      <c r="H134" s="150"/>
      <c r="I134" s="150"/>
      <c r="J134" s="123">
        <v>0</v>
      </c>
    </row>
    <row r="135" spans="1:10">
      <c r="A135" s="152" t="s">
        <v>134</v>
      </c>
      <c r="B135" s="149"/>
      <c r="C135" s="149"/>
      <c r="D135" s="153"/>
      <c r="E135" s="123">
        <v>0</v>
      </c>
      <c r="G135" s="149" t="s">
        <v>159</v>
      </c>
      <c r="H135" s="149"/>
      <c r="I135" s="149"/>
      <c r="J135" s="123">
        <v>0</v>
      </c>
    </row>
    <row r="136" spans="1:10">
      <c r="A136" s="136" t="s">
        <v>135</v>
      </c>
      <c r="B136" s="135"/>
      <c r="C136" s="135"/>
      <c r="D136" s="137"/>
      <c r="E136" s="123">
        <v>0</v>
      </c>
      <c r="G136" s="135" t="s">
        <v>160</v>
      </c>
      <c r="H136" s="135"/>
      <c r="I136" s="135"/>
      <c r="J136" s="123">
        <v>0</v>
      </c>
    </row>
    <row r="137" spans="1:10">
      <c r="A137" s="152" t="s">
        <v>136</v>
      </c>
      <c r="B137" s="149"/>
      <c r="C137" s="149"/>
      <c r="D137" s="153"/>
      <c r="E137" s="123">
        <v>0</v>
      </c>
      <c r="G137" s="149" t="s">
        <v>161</v>
      </c>
      <c r="H137" s="149"/>
      <c r="I137" s="149"/>
      <c r="J137" s="123">
        <v>0</v>
      </c>
    </row>
    <row r="138" spans="1:10">
      <c r="A138" s="136" t="s">
        <v>137</v>
      </c>
      <c r="B138" s="135"/>
      <c r="C138" s="135"/>
      <c r="D138" s="137"/>
      <c r="E138" s="123">
        <v>0</v>
      </c>
      <c r="G138" s="135" t="s">
        <v>162</v>
      </c>
      <c r="H138" s="135"/>
      <c r="I138" s="135"/>
      <c r="J138" s="123">
        <v>0</v>
      </c>
    </row>
    <row r="139" spans="1:10">
      <c r="A139" s="152" t="s">
        <v>138</v>
      </c>
      <c r="B139" s="149"/>
      <c r="C139" s="149"/>
      <c r="D139" s="153"/>
      <c r="E139" s="123">
        <v>0</v>
      </c>
      <c r="G139" s="149" t="s">
        <v>163</v>
      </c>
      <c r="H139" s="149"/>
      <c r="I139" s="149"/>
      <c r="J139" s="123">
        <v>0</v>
      </c>
    </row>
    <row r="140" spans="1:10">
      <c r="A140" s="136" t="s">
        <v>139</v>
      </c>
      <c r="B140" s="135"/>
      <c r="C140" s="135"/>
      <c r="D140" s="137"/>
      <c r="E140" s="123">
        <v>0</v>
      </c>
      <c r="G140" s="135" t="s">
        <v>164</v>
      </c>
      <c r="H140" s="135"/>
      <c r="I140" s="135"/>
      <c r="J140" s="123">
        <v>0</v>
      </c>
    </row>
    <row r="141" spans="1:10">
      <c r="A141" s="152" t="s">
        <v>140</v>
      </c>
      <c r="B141" s="149"/>
      <c r="C141" s="149"/>
      <c r="D141" s="153"/>
      <c r="E141" s="123">
        <v>0</v>
      </c>
      <c r="G141" s="149" t="s">
        <v>165</v>
      </c>
      <c r="H141" s="149"/>
      <c r="I141" s="149"/>
      <c r="J141" s="123">
        <v>0</v>
      </c>
    </row>
    <row r="142" spans="1:10">
      <c r="A142" s="136" t="s">
        <v>141</v>
      </c>
      <c r="B142" s="135"/>
      <c r="C142" s="135"/>
      <c r="D142" s="137"/>
      <c r="E142" s="123">
        <v>0</v>
      </c>
      <c r="G142" s="135" t="s">
        <v>166</v>
      </c>
      <c r="H142" s="135"/>
      <c r="I142" s="135"/>
      <c r="J142" s="123">
        <v>0</v>
      </c>
    </row>
    <row r="143" spans="1:10">
      <c r="A143" s="152" t="s">
        <v>142</v>
      </c>
      <c r="B143" s="149"/>
      <c r="C143" s="149"/>
      <c r="D143" s="153"/>
      <c r="E143" s="123">
        <v>0</v>
      </c>
      <c r="G143" s="149" t="s">
        <v>167</v>
      </c>
      <c r="H143" s="149"/>
      <c r="I143" s="149"/>
      <c r="J143" s="123">
        <v>0</v>
      </c>
    </row>
    <row r="144" spans="1:10">
      <c r="A144" s="136" t="s">
        <v>143</v>
      </c>
      <c r="B144" s="135"/>
      <c r="C144" s="135"/>
      <c r="D144" s="137"/>
      <c r="E144" s="123">
        <v>0</v>
      </c>
      <c r="G144" s="135" t="s">
        <v>168</v>
      </c>
      <c r="H144" s="135"/>
      <c r="I144" s="135"/>
      <c r="J144" s="123">
        <v>0</v>
      </c>
    </row>
    <row r="145" spans="1:10">
      <c r="A145" s="152" t="s">
        <v>144</v>
      </c>
      <c r="B145" s="149"/>
      <c r="C145" s="149"/>
      <c r="D145" s="153"/>
      <c r="E145" s="123">
        <v>0</v>
      </c>
      <c r="G145" s="149" t="s">
        <v>169</v>
      </c>
      <c r="H145" s="149"/>
      <c r="I145" s="149"/>
      <c r="J145" s="123">
        <v>0</v>
      </c>
    </row>
    <row r="146" spans="1:10">
      <c r="A146" s="136" t="s">
        <v>145</v>
      </c>
      <c r="B146" s="135"/>
      <c r="C146" s="135"/>
      <c r="D146" s="137"/>
      <c r="E146" s="123">
        <v>0</v>
      </c>
      <c r="G146" s="135" t="s">
        <v>170</v>
      </c>
      <c r="H146" s="135"/>
      <c r="I146" s="135"/>
      <c r="J146" s="123">
        <v>0</v>
      </c>
    </row>
    <row r="147" spans="1:10">
      <c r="A147" s="152" t="s">
        <v>146</v>
      </c>
      <c r="B147" s="149"/>
      <c r="C147" s="149"/>
      <c r="D147" s="153"/>
      <c r="E147" s="123">
        <v>0</v>
      </c>
      <c r="G147" s="149" t="s">
        <v>171</v>
      </c>
      <c r="H147" s="149"/>
      <c r="I147" s="149"/>
      <c r="J147" s="123">
        <v>0</v>
      </c>
    </row>
    <row r="148" spans="1:10">
      <c r="A148" s="136" t="s">
        <v>147</v>
      </c>
      <c r="B148" s="135"/>
      <c r="C148" s="135"/>
      <c r="D148" s="137"/>
      <c r="E148" s="123">
        <v>0</v>
      </c>
      <c r="G148" s="135" t="s">
        <v>172</v>
      </c>
      <c r="H148" s="135"/>
      <c r="I148" s="135"/>
      <c r="J148" s="123">
        <v>0</v>
      </c>
    </row>
    <row r="149" spans="1:10">
      <c r="A149" s="152" t="s">
        <v>148</v>
      </c>
      <c r="B149" s="149"/>
      <c r="C149" s="149"/>
      <c r="D149" s="153"/>
      <c r="E149" s="123">
        <v>0</v>
      </c>
      <c r="G149" s="149" t="s">
        <v>166</v>
      </c>
      <c r="H149" s="149"/>
      <c r="I149" s="149"/>
      <c r="J149" s="123">
        <v>0</v>
      </c>
    </row>
    <row r="150" spans="1:10">
      <c r="A150" s="136" t="s">
        <v>149</v>
      </c>
      <c r="B150" s="135"/>
      <c r="C150" s="135"/>
      <c r="D150" s="137"/>
      <c r="E150" s="123">
        <v>0</v>
      </c>
      <c r="G150" s="135" t="s">
        <v>173</v>
      </c>
      <c r="H150" s="135"/>
      <c r="I150" s="135"/>
      <c r="J150" s="123">
        <v>0</v>
      </c>
    </row>
    <row r="151" spans="1:10">
      <c r="A151" s="152" t="s">
        <v>150</v>
      </c>
      <c r="B151" s="149"/>
      <c r="C151" s="149"/>
      <c r="D151" s="153"/>
      <c r="E151" s="123">
        <v>0</v>
      </c>
      <c r="G151" s="149" t="s">
        <v>174</v>
      </c>
      <c r="H151" s="149"/>
      <c r="I151" s="149"/>
      <c r="J151" s="123">
        <v>0</v>
      </c>
    </row>
    <row r="152" spans="1:10">
      <c r="A152" s="136" t="s">
        <v>151</v>
      </c>
      <c r="B152" s="135"/>
      <c r="C152" s="135"/>
      <c r="D152" s="137"/>
      <c r="E152" s="123">
        <v>0</v>
      </c>
      <c r="G152" s="135" t="s">
        <v>175</v>
      </c>
      <c r="H152" s="135"/>
      <c r="I152" s="135"/>
      <c r="J152" s="123">
        <v>0</v>
      </c>
    </row>
    <row r="153" spans="1:10">
      <c r="A153" s="152" t="s">
        <v>152</v>
      </c>
      <c r="B153" s="149"/>
      <c r="C153" s="149"/>
      <c r="D153" s="153"/>
      <c r="E153" s="123">
        <v>0</v>
      </c>
      <c r="G153" s="149" t="s">
        <v>176</v>
      </c>
      <c r="H153" s="149"/>
      <c r="I153" s="149"/>
      <c r="J153" s="123">
        <v>0</v>
      </c>
    </row>
    <row r="154" spans="1:10">
      <c r="A154" s="136" t="s">
        <v>153</v>
      </c>
      <c r="B154" s="135"/>
      <c r="C154" s="135"/>
      <c r="D154" s="137"/>
      <c r="E154" s="123">
        <v>0</v>
      </c>
      <c r="G154" s="135" t="s">
        <v>177</v>
      </c>
      <c r="H154" s="135"/>
      <c r="I154" s="135"/>
      <c r="J154" s="123">
        <v>0</v>
      </c>
    </row>
    <row r="155" spans="1:10">
      <c r="A155" s="152" t="s">
        <v>154</v>
      </c>
      <c r="B155" s="149"/>
      <c r="C155" s="149"/>
      <c r="D155" s="153"/>
      <c r="E155" s="123">
        <v>0</v>
      </c>
      <c r="G155" s="149" t="s">
        <v>178</v>
      </c>
      <c r="H155" s="149"/>
      <c r="I155" s="153"/>
      <c r="J155" s="123">
        <v>0</v>
      </c>
    </row>
    <row r="156" spans="1:10">
      <c r="A156" s="136" t="s">
        <v>155</v>
      </c>
      <c r="B156" s="135"/>
      <c r="C156" s="135"/>
      <c r="D156" s="137"/>
      <c r="E156" s="123">
        <v>0</v>
      </c>
      <c r="G156" s="135" t="s">
        <v>179</v>
      </c>
      <c r="H156" s="135"/>
      <c r="J156" s="123">
        <v>0</v>
      </c>
    </row>
    <row r="157" spans="1:10">
      <c r="A157" s="152" t="s">
        <v>156</v>
      </c>
      <c r="B157" s="149"/>
      <c r="C157" s="149"/>
      <c r="D157" s="153"/>
      <c r="E157" s="123">
        <v>0</v>
      </c>
      <c r="G157" s="149" t="s">
        <v>180</v>
      </c>
      <c r="H157" s="149"/>
      <c r="I157" s="153"/>
      <c r="J157" s="123">
        <v>0</v>
      </c>
    </row>
    <row r="158" spans="1:10">
      <c r="A158" s="156" t="s">
        <v>157</v>
      </c>
      <c r="B158" s="157"/>
      <c r="C158" s="157"/>
      <c r="D158" s="158"/>
      <c r="E158" s="123">
        <v>0</v>
      </c>
      <c r="F158" s="14"/>
      <c r="G158" s="14"/>
      <c r="H158" s="14"/>
      <c r="I158" s="14"/>
      <c r="J158" s="15"/>
    </row>
  </sheetData>
  <sheetProtection algorithmName="SHA-512" hashValue="4KETMWQsewhK8BAowNeBAwC9vP+HlXHUt8cNKIRxFC9mUlesKCWAp0jmD2WaJU5/XSqeex/BClFKOfrse8bf5Q==" saltValue="yGQFReaW7qwFOblzFnYWGw==" spinCount="100000" sheet="1" objects="1" scenarios="1"/>
  <mergeCells count="226">
    <mergeCell ref="I67:J67"/>
    <mergeCell ref="B64:J64"/>
    <mergeCell ref="B68:D68"/>
    <mergeCell ref="B69:D69"/>
    <mergeCell ref="I68:J68"/>
    <mergeCell ref="I69:J69"/>
    <mergeCell ref="A78:D78"/>
    <mergeCell ref="A72:J72"/>
    <mergeCell ref="A121:J121"/>
    <mergeCell ref="G118:I118"/>
    <mergeCell ref="A117:D117"/>
    <mergeCell ref="A116:D116"/>
    <mergeCell ref="A115:D115"/>
    <mergeCell ref="A114:D114"/>
    <mergeCell ref="A113:D113"/>
    <mergeCell ref="A112:D112"/>
    <mergeCell ref="G112:I112"/>
    <mergeCell ref="A111:D111"/>
    <mergeCell ref="G111:I111"/>
    <mergeCell ref="G113:I113"/>
    <mergeCell ref="G114:I114"/>
    <mergeCell ref="G115:I115"/>
    <mergeCell ref="G116:I116"/>
    <mergeCell ref="G117:I117"/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F7:G7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A110:D110"/>
    <mergeCell ref="A109:D109"/>
    <mergeCell ref="A104:D104"/>
    <mergeCell ref="A103:D103"/>
    <mergeCell ref="A107:D107"/>
    <mergeCell ref="G110:I110"/>
    <mergeCell ref="A102:D102"/>
    <mergeCell ref="A108:D108"/>
    <mergeCell ref="A106:D106"/>
    <mergeCell ref="A105:D105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94:I94"/>
    <mergeCell ref="G95:I95"/>
    <mergeCell ref="G96:I96"/>
    <mergeCell ref="G97:I97"/>
    <mergeCell ref="G98:I98"/>
    <mergeCell ref="G99:I99"/>
    <mergeCell ref="G100:I100"/>
    <mergeCell ref="G101:I101"/>
    <mergeCell ref="G86:I86"/>
    <mergeCell ref="G87:I87"/>
    <mergeCell ref="G88:I88"/>
    <mergeCell ref="G89:I89"/>
    <mergeCell ref="G90:I90"/>
    <mergeCell ref="A85:D85"/>
    <mergeCell ref="A79:C79"/>
    <mergeCell ref="A96:D96"/>
    <mergeCell ref="H26:J26"/>
    <mergeCell ref="H30:J30"/>
    <mergeCell ref="H31:J31"/>
    <mergeCell ref="A73:D73"/>
    <mergeCell ref="A74:D74"/>
    <mergeCell ref="A75:D75"/>
    <mergeCell ref="A76:D76"/>
    <mergeCell ref="A77:D77"/>
    <mergeCell ref="A84:D84"/>
    <mergeCell ref="A83:D83"/>
    <mergeCell ref="A82:D82"/>
    <mergeCell ref="A81:D81"/>
    <mergeCell ref="A80:D80"/>
    <mergeCell ref="A95:D95"/>
    <mergeCell ref="G91:I91"/>
    <mergeCell ref="G82:I82"/>
    <mergeCell ref="G83:I83"/>
    <mergeCell ref="G84:I84"/>
    <mergeCell ref="G85:I85"/>
    <mergeCell ref="G92:I92"/>
    <mergeCell ref="G93:I93"/>
    <mergeCell ref="A122:D122"/>
    <mergeCell ref="A123:D123"/>
    <mergeCell ref="A124:D124"/>
    <mergeCell ref="A125:D125"/>
    <mergeCell ref="A126:D126"/>
    <mergeCell ref="A127:D127"/>
    <mergeCell ref="A128:D128"/>
    <mergeCell ref="A86:D86"/>
    <mergeCell ref="A97:D97"/>
    <mergeCell ref="A90:D90"/>
    <mergeCell ref="A89:D89"/>
    <mergeCell ref="A88:D88"/>
    <mergeCell ref="A87:D87"/>
    <mergeCell ref="A101:D101"/>
    <mergeCell ref="A100:D100"/>
    <mergeCell ref="A99:D99"/>
    <mergeCell ref="A98:D98"/>
    <mergeCell ref="A94:D94"/>
    <mergeCell ref="A93:D93"/>
    <mergeCell ref="A92:D92"/>
    <mergeCell ref="A91:D91"/>
    <mergeCell ref="A137:D137"/>
    <mergeCell ref="A138:D138"/>
    <mergeCell ref="A139:D139"/>
    <mergeCell ref="A140:D140"/>
    <mergeCell ref="A145:D145"/>
    <mergeCell ref="A146:D146"/>
    <mergeCell ref="G152:I152"/>
    <mergeCell ref="G153:I153"/>
    <mergeCell ref="G154:I154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G145:I145"/>
    <mergeCell ref="G146:I146"/>
    <mergeCell ref="G147:I147"/>
    <mergeCell ref="G148:I148"/>
    <mergeCell ref="G149:I149"/>
    <mergeCell ref="G150:I150"/>
    <mergeCell ref="G138:I138"/>
    <mergeCell ref="A155:D155"/>
    <mergeCell ref="G157:I157"/>
    <mergeCell ref="G155:I155"/>
    <mergeCell ref="G156:H156"/>
    <mergeCell ref="A156:D156"/>
    <mergeCell ref="A157:D157"/>
    <mergeCell ref="A158:D158"/>
    <mergeCell ref="G139:I139"/>
    <mergeCell ref="G140:I140"/>
    <mergeCell ref="G141:I141"/>
    <mergeCell ref="G142:I142"/>
    <mergeCell ref="A142:D142"/>
    <mergeCell ref="A143:D143"/>
    <mergeCell ref="A144:D144"/>
    <mergeCell ref="G143:I143"/>
    <mergeCell ref="G144:I144"/>
    <mergeCell ref="A141:D141"/>
    <mergeCell ref="G54:I54"/>
    <mergeCell ref="G55:I55"/>
    <mergeCell ref="G56:I56"/>
    <mergeCell ref="G57:I57"/>
    <mergeCell ref="G151:I151"/>
    <mergeCell ref="G134:I134"/>
    <mergeCell ref="G135:I135"/>
    <mergeCell ref="G136:I136"/>
    <mergeCell ref="G137:I137"/>
    <mergeCell ref="A133:J133"/>
    <mergeCell ref="A136:D136"/>
    <mergeCell ref="A135:D135"/>
    <mergeCell ref="A134:D134"/>
    <mergeCell ref="A129:D129"/>
    <mergeCell ref="A130:D130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H25:J25"/>
    <mergeCell ref="G40:H40"/>
    <mergeCell ref="G41:H41"/>
    <mergeCell ref="G42:H42"/>
    <mergeCell ref="G43:H43"/>
    <mergeCell ref="G44:H44"/>
    <mergeCell ref="G45:H45"/>
    <mergeCell ref="G46:H46"/>
    <mergeCell ref="G52:I52"/>
    <mergeCell ref="C13:E13"/>
    <mergeCell ref="H14:J14"/>
    <mergeCell ref="H18:J18"/>
    <mergeCell ref="I17:J17"/>
    <mergeCell ref="H19:J19"/>
    <mergeCell ref="H20:J20"/>
    <mergeCell ref="H21:J21"/>
    <mergeCell ref="H22:J22"/>
    <mergeCell ref="H23:J23"/>
    <mergeCell ref="H24:J24"/>
    <mergeCell ref="G53:I53"/>
    <mergeCell ref="G60:I60"/>
    <mergeCell ref="H32:J32"/>
    <mergeCell ref="H33:J33"/>
    <mergeCell ref="H29:J29"/>
    <mergeCell ref="H27:J27"/>
    <mergeCell ref="D35:E35"/>
    <mergeCell ref="D37:E37"/>
    <mergeCell ref="B36:J36"/>
    <mergeCell ref="B40:C40"/>
    <mergeCell ref="B41:C41"/>
    <mergeCell ref="B42:C42"/>
    <mergeCell ref="B43:C43"/>
    <mergeCell ref="B44:C44"/>
    <mergeCell ref="B45:C45"/>
    <mergeCell ref="B46:C46"/>
    <mergeCell ref="B38:C38"/>
    <mergeCell ref="G58:I58"/>
    <mergeCell ref="G59:I59"/>
    <mergeCell ref="G38:H38"/>
    <mergeCell ref="B50:C50"/>
    <mergeCell ref="G50:H50"/>
    <mergeCell ref="B48:J48"/>
  </mergeCells>
  <phoneticPr fontId="3" type="noConversion"/>
  <pageMargins left="0.25" right="0.25" top="0.75" bottom="0.75" header="0.3" footer="0.3"/>
  <pageSetup orientation="portrait" r:id="rId1"/>
  <headerFooter>
    <oddHeader>&amp;C&amp;14TALLY SHEET</oddHeader>
  </headerFooter>
  <rowBreaks count="3" manualBreakCount="3">
    <brk id="71" max="16383" man="1"/>
    <brk id="208" max="16383" man="1"/>
    <brk id="2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564-5614-4B13-AA52-B16E2A38BFB1}">
  <dimension ref="A1:AT99"/>
  <sheetViews>
    <sheetView topLeftCell="AM1" zoomScale="75" zoomScaleNormal="75" workbookViewId="0">
      <selection activeCell="AQ2" sqref="AQ2"/>
    </sheetView>
  </sheetViews>
  <sheetFormatPr defaultRowHeight="15"/>
  <cols>
    <col min="1" max="1" width="16.5703125" customWidth="1"/>
    <col min="2" max="2" width="8" customWidth="1"/>
    <col min="3" max="3" width="16.5703125" customWidth="1"/>
    <col min="4" max="4" width="17.140625" customWidth="1"/>
    <col min="5" max="5" width="14.42578125" customWidth="1"/>
    <col min="6" max="6" width="14.5703125" customWidth="1"/>
    <col min="7" max="7" width="13.85546875" customWidth="1"/>
    <col min="8" max="8" width="13.140625" customWidth="1"/>
    <col min="9" max="9" width="14.85546875" customWidth="1"/>
    <col min="10" max="10" width="14.7109375" customWidth="1"/>
    <col min="11" max="11" width="14.5703125" customWidth="1"/>
    <col min="12" max="12" width="14.28515625" customWidth="1"/>
    <col min="13" max="13" width="15.140625" customWidth="1"/>
    <col min="14" max="14" width="16.140625" customWidth="1"/>
    <col min="15" max="15" width="16" customWidth="1"/>
    <col min="16" max="16" width="14.85546875" customWidth="1"/>
    <col min="17" max="17" width="13.7109375" customWidth="1"/>
    <col min="18" max="24" width="14.28515625" customWidth="1"/>
    <col min="25" max="25" width="15.28515625" customWidth="1"/>
    <col min="26" max="27" width="14.28515625" customWidth="1"/>
    <col min="28" max="28" width="38.28515625" customWidth="1"/>
    <col min="29" max="29" width="10.7109375" customWidth="1"/>
    <col min="30" max="32" width="14.28515625" customWidth="1"/>
    <col min="33" max="33" width="14.5703125" customWidth="1"/>
    <col min="34" max="34" width="15" customWidth="1"/>
    <col min="35" max="35" width="38.85546875" customWidth="1"/>
    <col min="37" max="37" width="12" customWidth="1"/>
    <col min="38" max="38" width="12.5703125" customWidth="1"/>
    <col min="39" max="39" width="14.7109375" customWidth="1"/>
    <col min="40" max="40" width="13.7109375" customWidth="1"/>
    <col min="41" max="41" width="13.85546875" customWidth="1"/>
    <col min="42" max="42" width="37.7109375" customWidth="1"/>
    <col min="44" max="44" width="10.85546875" customWidth="1"/>
    <col min="45" max="45" width="12.140625" customWidth="1"/>
    <col min="46" max="47" width="14.28515625" customWidth="1"/>
  </cols>
  <sheetData>
    <row r="1" spans="1:46">
      <c r="D1" s="16" t="s">
        <v>262</v>
      </c>
      <c r="E1" s="16" t="s">
        <v>261</v>
      </c>
      <c r="G1" s="16" t="s">
        <v>277</v>
      </c>
      <c r="H1" s="16" t="s">
        <v>264</v>
      </c>
      <c r="I1" s="16" t="s">
        <v>261</v>
      </c>
      <c r="J1" s="16" t="s">
        <v>260</v>
      </c>
      <c r="K1" s="16" t="s">
        <v>260</v>
      </c>
      <c r="AB1" s="189" t="s">
        <v>206</v>
      </c>
      <c r="AC1" s="190"/>
      <c r="AD1" t="s">
        <v>209</v>
      </c>
      <c r="AE1" s="19"/>
      <c r="AF1" s="19"/>
      <c r="AG1" s="19"/>
      <c r="AI1" s="189" t="s">
        <v>308</v>
      </c>
      <c r="AJ1" s="190"/>
      <c r="AK1" t="s">
        <v>209</v>
      </c>
      <c r="AP1" s="189" t="s">
        <v>309</v>
      </c>
      <c r="AQ1" s="190"/>
      <c r="AR1" t="s">
        <v>209</v>
      </c>
    </row>
    <row r="2" spans="1:46">
      <c r="D2" s="16" t="s">
        <v>15</v>
      </c>
      <c r="E2" s="16" t="s">
        <v>263</v>
      </c>
      <c r="F2" s="16" t="s">
        <v>15</v>
      </c>
      <c r="G2" s="16" t="s">
        <v>9</v>
      </c>
      <c r="H2" s="2" t="s">
        <v>15</v>
      </c>
      <c r="I2" s="16" t="s">
        <v>263</v>
      </c>
      <c r="J2" s="16" t="s">
        <v>272</v>
      </c>
      <c r="K2" s="16" t="s">
        <v>273</v>
      </c>
      <c r="V2" s="27"/>
      <c r="W2" s="191"/>
      <c r="X2" s="191"/>
      <c r="AB2" s="35" t="s">
        <v>29</v>
      </c>
      <c r="AC2" s="6">
        <f>TALLY_SHEET!E73</f>
        <v>0</v>
      </c>
      <c r="AD2" s="6">
        <v>1.9730000000000001</v>
      </c>
      <c r="AE2" s="40" cm="1">
        <f t="array" ref="AE2">SUM((AC2:AC92)*(AD2:AD92))</f>
        <v>0</v>
      </c>
      <c r="AF2" s="41" t="s">
        <v>310</v>
      </c>
      <c r="AI2" s="35" t="s">
        <v>115</v>
      </c>
      <c r="AJ2" s="6">
        <f>TALLY_SHEET!E122</f>
        <v>0</v>
      </c>
      <c r="AK2" s="6">
        <v>0.82</v>
      </c>
      <c r="AL2" s="40" cm="1">
        <f t="array" ref="AL2">SUM((AJ2:AJ19)*(AK2:AK19))</f>
        <v>0</v>
      </c>
      <c r="AM2" s="41" t="s">
        <v>310</v>
      </c>
      <c r="AP2" s="35" t="s">
        <v>133</v>
      </c>
      <c r="AQ2" s="6">
        <f xml:space="preserve"> TALLY_SHEET!E134</f>
        <v>0</v>
      </c>
      <c r="AR2" s="6">
        <v>0.21099999999999999</v>
      </c>
      <c r="AS2" s="40" cm="1">
        <f t="array" ref="AS2">SUM((AQ2:AQ50)*(AR2:AR50))</f>
        <v>0</v>
      </c>
      <c r="AT2" s="41" t="s">
        <v>310</v>
      </c>
    </row>
    <row r="3" spans="1:46">
      <c r="A3" s="4"/>
      <c r="D3" s="16" t="s">
        <v>258</v>
      </c>
      <c r="E3" s="16" t="s">
        <v>258</v>
      </c>
      <c r="F3" s="16" t="s">
        <v>258</v>
      </c>
      <c r="G3" s="16" t="s">
        <v>258</v>
      </c>
      <c r="H3" s="16" t="s">
        <v>258</v>
      </c>
      <c r="I3" s="16" t="s">
        <v>258</v>
      </c>
      <c r="J3" s="16" t="s">
        <v>270</v>
      </c>
      <c r="K3" s="16" t="s">
        <v>270</v>
      </c>
      <c r="V3" s="27"/>
      <c r="W3" s="191"/>
      <c r="X3" s="191"/>
      <c r="AB3" s="36" t="s">
        <v>30</v>
      </c>
      <c r="AC3" s="6">
        <f>TALLY_SHEET!E74</f>
        <v>0</v>
      </c>
      <c r="AD3" s="6">
        <v>1.9730000000000001</v>
      </c>
      <c r="AI3" s="36" t="s">
        <v>116</v>
      </c>
      <c r="AJ3" s="6">
        <f>TALLY_SHEET!E123</f>
        <v>0</v>
      </c>
      <c r="AK3" s="6">
        <v>0.36099999999999999</v>
      </c>
      <c r="AP3" s="36" t="s">
        <v>134</v>
      </c>
      <c r="AQ3" s="6">
        <f>TALLY_SHEET!E135</f>
        <v>0</v>
      </c>
      <c r="AR3" s="6">
        <v>7.5999999999999998E-2</v>
      </c>
    </row>
    <row r="4" spans="1:46">
      <c r="A4" s="4"/>
      <c r="D4" s="16" t="s">
        <v>203</v>
      </c>
      <c r="E4" s="16" t="s">
        <v>203</v>
      </c>
      <c r="F4" s="16" t="s">
        <v>203</v>
      </c>
      <c r="G4" s="16" t="s">
        <v>203</v>
      </c>
      <c r="H4" s="16" t="s">
        <v>271</v>
      </c>
      <c r="I4" s="16" t="s">
        <v>271</v>
      </c>
      <c r="J4" s="16" t="s">
        <v>255</v>
      </c>
      <c r="K4" s="16" t="s">
        <v>288</v>
      </c>
      <c r="V4" s="27"/>
      <c r="W4" s="191"/>
      <c r="X4" s="191"/>
      <c r="AB4" s="36" t="s">
        <v>31</v>
      </c>
      <c r="AC4" s="6">
        <f>TALLY_SHEET!E75</f>
        <v>0</v>
      </c>
      <c r="AD4" s="6">
        <v>1.9730000000000001</v>
      </c>
      <c r="AI4" s="36" t="s">
        <v>117</v>
      </c>
      <c r="AJ4" s="6">
        <f>TALLY_SHEET!E124</f>
        <v>0</v>
      </c>
      <c r="AK4" s="6">
        <v>6.2E-2</v>
      </c>
      <c r="AP4" s="36" t="s">
        <v>135</v>
      </c>
      <c r="AQ4" s="6">
        <f>TALLY_SHEET!E136</f>
        <v>0</v>
      </c>
      <c r="AR4" s="6">
        <v>0.09</v>
      </c>
    </row>
    <row r="5" spans="1:46">
      <c r="A5" s="4"/>
      <c r="D5" s="16" t="s">
        <v>204</v>
      </c>
      <c r="E5" s="16" t="s">
        <v>204</v>
      </c>
      <c r="F5" s="16" t="s">
        <v>205</v>
      </c>
      <c r="G5" s="16" t="s">
        <v>205</v>
      </c>
      <c r="H5" s="16" t="s">
        <v>270</v>
      </c>
      <c r="I5" s="16" t="s">
        <v>270</v>
      </c>
      <c r="J5" s="16" t="s">
        <v>256</v>
      </c>
      <c r="K5" s="16" t="s">
        <v>256</v>
      </c>
      <c r="V5" s="27"/>
      <c r="W5" s="191"/>
      <c r="X5" s="191"/>
      <c r="AB5" s="36" t="s">
        <v>32</v>
      </c>
      <c r="AC5" s="6">
        <f>TALLY_SHEET!E76</f>
        <v>0</v>
      </c>
      <c r="AD5" s="6">
        <v>0.125</v>
      </c>
      <c r="AI5" s="36" t="s">
        <v>118</v>
      </c>
      <c r="AJ5" s="6">
        <f>TALLY_SHEET!E125</f>
        <v>0</v>
      </c>
      <c r="AK5" s="6">
        <v>0.82</v>
      </c>
      <c r="AP5" s="36" t="s">
        <v>136</v>
      </c>
      <c r="AQ5" s="6">
        <f>TALLY_SHEET!E137</f>
        <v>0</v>
      </c>
      <c r="AR5" s="6">
        <v>0.13600000000000001</v>
      </c>
    </row>
    <row r="6" spans="1:46">
      <c r="A6" s="4"/>
      <c r="D6" s="16" t="s">
        <v>275</v>
      </c>
      <c r="E6" s="16" t="s">
        <v>275</v>
      </c>
      <c r="F6" s="16" t="s">
        <v>276</v>
      </c>
      <c r="G6" s="16" t="s">
        <v>276</v>
      </c>
      <c r="H6" s="16" t="s">
        <v>254</v>
      </c>
      <c r="I6" s="16" t="s">
        <v>254</v>
      </c>
      <c r="J6" s="16" t="s">
        <v>257</v>
      </c>
      <c r="K6" s="16" t="s">
        <v>274</v>
      </c>
      <c r="M6" s="16"/>
      <c r="V6" s="3"/>
      <c r="W6" s="191"/>
      <c r="X6" s="191"/>
      <c r="AB6" s="36" t="s">
        <v>33</v>
      </c>
      <c r="AC6" s="6">
        <f>TALLY_SHEET!E77</f>
        <v>0</v>
      </c>
      <c r="AD6" s="6">
        <v>0.30199999999999999</v>
      </c>
      <c r="AI6" s="36" t="s">
        <v>119</v>
      </c>
      <c r="AJ6" s="6">
        <f>TALLY_SHEET!E126</f>
        <v>0</v>
      </c>
      <c r="AK6" s="6">
        <v>1.079</v>
      </c>
      <c r="AP6" s="36" t="s">
        <v>137</v>
      </c>
      <c r="AQ6" s="6">
        <f>TALLY_SHEET!E138</f>
        <v>0</v>
      </c>
      <c r="AR6" s="6">
        <v>0.09</v>
      </c>
    </row>
    <row r="7" spans="1:46">
      <c r="A7" t="s">
        <v>0</v>
      </c>
      <c r="B7" s="4">
        <f>TALLY_SHEET!D5</f>
        <v>0</v>
      </c>
      <c r="C7" t="e" cm="1" vm="1">
        <f t="array" ref="C7">_xlfn._xlws.FILTER(A7:A13,B7:B13)</f>
        <v>#VALUE!</v>
      </c>
      <c r="D7" s="29">
        <v>5.5147632081166913</v>
      </c>
      <c r="E7" s="29" t="e" cm="1" vm="1">
        <f t="array" ref="E7">_xlfn._xlws.FILTER(D7:D13,B7:B13)</f>
        <v>#VALUE!</v>
      </c>
      <c r="F7" s="18">
        <v>2.889624622333864</v>
      </c>
      <c r="G7" s="18" t="e" cm="1" vm="1">
        <f t="array" ref="G7">_xlfn._xlws.FILTER(F7:F13,B7:B13)</f>
        <v>#VALUE!</v>
      </c>
      <c r="H7" s="29">
        <v>0.52397981804202964</v>
      </c>
      <c r="I7" s="29" t="e" cm="1" vm="1">
        <f t="array" ref="I7">_xlfn._xlws.FILTER(H7:H13,B7:B13)</f>
        <v>#VALUE!</v>
      </c>
      <c r="J7" s="29">
        <v>0.255</v>
      </c>
      <c r="K7" s="30">
        <v>0.497</v>
      </c>
      <c r="W7" s="191"/>
      <c r="X7" s="191"/>
      <c r="AB7" s="36" t="s">
        <v>34</v>
      </c>
      <c r="AC7" s="6">
        <f>TALLY_SHEET!E78</f>
        <v>0</v>
      </c>
      <c r="AD7" s="6">
        <v>2.8000000000000001E-2</v>
      </c>
      <c r="AI7" s="36" t="s">
        <v>120</v>
      </c>
      <c r="AJ7" s="6">
        <f>TALLY_SHEET!E127</f>
        <v>0</v>
      </c>
      <c r="AK7" s="6">
        <v>2.254</v>
      </c>
      <c r="AP7" s="36" t="s">
        <v>138</v>
      </c>
      <c r="AQ7" s="6">
        <f>TALLY_SHEET!E139</f>
        <v>0</v>
      </c>
      <c r="AR7" s="6">
        <v>3.5999999999999997E-2</v>
      </c>
    </row>
    <row r="8" spans="1:46">
      <c r="A8" t="s">
        <v>1</v>
      </c>
      <c r="B8" s="4">
        <f>TALLY_SHEET!D6</f>
        <v>0</v>
      </c>
      <c r="D8" s="29">
        <v>7.1059669765517652</v>
      </c>
      <c r="E8" s="18"/>
      <c r="F8" s="18">
        <v>3.7261538356204604</v>
      </c>
      <c r="G8" s="18"/>
      <c r="H8" s="29">
        <v>0.52436970899470892</v>
      </c>
      <c r="I8" s="18"/>
      <c r="J8" s="18">
        <v>0.255</v>
      </c>
      <c r="K8" s="4">
        <v>0.497</v>
      </c>
      <c r="W8" s="191"/>
      <c r="X8" s="191"/>
      <c r="AB8" s="36" t="s">
        <v>35</v>
      </c>
      <c r="AC8" s="6">
        <f>TALLY_SHEET!E79</f>
        <v>0</v>
      </c>
      <c r="AD8" s="6">
        <v>0.13200000000000001</v>
      </c>
      <c r="AI8" s="36" t="s">
        <v>121</v>
      </c>
      <c r="AJ8" s="6">
        <f>TALLY_SHEET!E128</f>
        <v>0</v>
      </c>
      <c r="AK8" s="6">
        <v>0.86799999999999999</v>
      </c>
      <c r="AP8" s="36" t="s">
        <v>139</v>
      </c>
      <c r="AQ8" s="6">
        <f>TALLY_SHEET!E140</f>
        <v>0</v>
      </c>
      <c r="AR8" s="6">
        <v>0.19600000000000001</v>
      </c>
    </row>
    <row r="9" spans="1:46">
      <c r="A9" t="s">
        <v>2</v>
      </c>
      <c r="B9" s="4">
        <f>TALLY_SHEET!D7</f>
        <v>0</v>
      </c>
      <c r="D9" s="29">
        <v>7.0553813051968381</v>
      </c>
      <c r="E9" s="18"/>
      <c r="F9" s="18">
        <v>3.61506794537262</v>
      </c>
      <c r="G9" s="18"/>
      <c r="H9" s="29">
        <v>0.51238448908634349</v>
      </c>
      <c r="I9" s="18"/>
      <c r="J9" s="18">
        <v>0.255</v>
      </c>
      <c r="K9" s="4">
        <v>0.497</v>
      </c>
      <c r="W9" s="192"/>
      <c r="X9" s="192"/>
      <c r="AB9" s="36" t="s">
        <v>36</v>
      </c>
      <c r="AC9" s="6">
        <f>TALLY_SHEET!E80</f>
        <v>0</v>
      </c>
      <c r="AD9" s="6">
        <v>0.2</v>
      </c>
      <c r="AI9" s="36" t="s">
        <v>122</v>
      </c>
      <c r="AJ9" s="6">
        <f>TALLY_SHEET!E129</f>
        <v>0</v>
      </c>
      <c r="AK9" s="6">
        <v>0.91500000000000004</v>
      </c>
      <c r="AP9" s="36" t="s">
        <v>140</v>
      </c>
      <c r="AQ9" s="6">
        <f>TALLY_SHEET!E141</f>
        <v>0</v>
      </c>
      <c r="AR9" s="6">
        <v>7.4999999999999997E-2</v>
      </c>
    </row>
    <row r="10" spans="1:46">
      <c r="A10" t="s">
        <v>3</v>
      </c>
      <c r="B10" s="4">
        <f>TALLY_SHEET!D8</f>
        <v>0</v>
      </c>
      <c r="D10" s="29">
        <v>5.8954861178376374</v>
      </c>
      <c r="E10" s="18"/>
      <c r="F10" s="18">
        <v>3.1038698405795477</v>
      </c>
      <c r="G10" s="18"/>
      <c r="H10" s="29">
        <v>0.52648242715530191</v>
      </c>
      <c r="I10" s="18"/>
      <c r="J10" s="18">
        <v>0.255</v>
      </c>
      <c r="K10" s="4">
        <v>0.497</v>
      </c>
      <c r="AB10" s="36" t="s">
        <v>37</v>
      </c>
      <c r="AC10" s="6">
        <f>TALLY_SHEET!E81</f>
        <v>0</v>
      </c>
      <c r="AD10" s="6">
        <v>2.8000000000000001E-2</v>
      </c>
      <c r="AI10" s="39" t="s">
        <v>123</v>
      </c>
      <c r="AJ10" s="6">
        <f>TALLY_SHEET!E130</f>
        <v>0</v>
      </c>
      <c r="AK10" s="6">
        <v>0.91500000000000004</v>
      </c>
      <c r="AP10" s="36" t="s">
        <v>141</v>
      </c>
      <c r="AQ10" s="6">
        <f>TALLY_SHEET!E142</f>
        <v>0</v>
      </c>
      <c r="AR10" s="6">
        <v>8.5000000000000006E-2</v>
      </c>
    </row>
    <row r="11" spans="1:46">
      <c r="A11" t="s">
        <v>6</v>
      </c>
      <c r="B11" s="4">
        <f>TALLY_SHEET!D9</f>
        <v>0</v>
      </c>
      <c r="D11" s="29">
        <v>4.1136465418839494</v>
      </c>
      <c r="E11" s="18"/>
      <c r="F11" s="18">
        <v>2.1649765664967799</v>
      </c>
      <c r="G11" s="18"/>
      <c r="H11" s="29">
        <v>0.52629134381226483</v>
      </c>
      <c r="I11" s="18"/>
      <c r="J11" s="18">
        <v>0.255</v>
      </c>
      <c r="K11" s="4">
        <v>0.497</v>
      </c>
      <c r="W11" s="180" t="s">
        <v>358</v>
      </c>
      <c r="X11" s="180"/>
      <c r="Y11" s="42">
        <f>(AE2)</f>
        <v>0</v>
      </c>
      <c r="Z11" s="16" t="s">
        <v>352</v>
      </c>
      <c r="AB11" s="36" t="s">
        <v>38</v>
      </c>
      <c r="AC11" s="6">
        <f>TALLY_SHEET!E82</f>
        <v>0</v>
      </c>
      <c r="AD11" s="6">
        <v>6.6000000000000003E-2</v>
      </c>
      <c r="AI11" s="36" t="s">
        <v>124</v>
      </c>
      <c r="AJ11" s="7">
        <f>TALLY_SHEET!J122</f>
        <v>0</v>
      </c>
      <c r="AK11" s="6">
        <v>0.91500000000000004</v>
      </c>
      <c r="AP11" s="36" t="s">
        <v>142</v>
      </c>
      <c r="AQ11" s="7">
        <f>TALLY_SHEET!E143</f>
        <v>0</v>
      </c>
      <c r="AR11" s="6">
        <v>4.7E-2</v>
      </c>
    </row>
    <row r="12" spans="1:46">
      <c r="A12" t="s">
        <v>4</v>
      </c>
      <c r="B12" s="4">
        <f>TALLY_SHEET!D10</f>
        <v>0</v>
      </c>
      <c r="D12" s="29">
        <v>7.0422022612295239</v>
      </c>
      <c r="E12" s="18"/>
      <c r="F12" s="18">
        <v>3.7282767955040175</v>
      </c>
      <c r="G12" s="18"/>
      <c r="H12" s="29">
        <v>0.5294191585535466</v>
      </c>
      <c r="I12" s="18"/>
      <c r="J12" s="18">
        <v>0.255</v>
      </c>
      <c r="K12" s="4">
        <v>0.497</v>
      </c>
      <c r="W12" s="180" t="s">
        <v>359</v>
      </c>
      <c r="X12" s="180"/>
      <c r="Y12" s="42">
        <f>(AL2)</f>
        <v>0</v>
      </c>
      <c r="Z12" s="16" t="s">
        <v>352</v>
      </c>
      <c r="AB12" s="36" t="s">
        <v>197</v>
      </c>
      <c r="AC12" s="6">
        <f>TALLY_SHEET!E83</f>
        <v>0</v>
      </c>
      <c r="AD12" s="6">
        <v>2.9000000000000001E-2</v>
      </c>
      <c r="AI12" s="36" t="s">
        <v>125</v>
      </c>
      <c r="AJ12" s="6">
        <f>TALLY_SHEET!J123</f>
        <v>0</v>
      </c>
      <c r="AK12" s="6">
        <v>1.042</v>
      </c>
      <c r="AP12" s="36" t="s">
        <v>143</v>
      </c>
      <c r="AQ12" s="6">
        <f>TALLY_SHEET!E144</f>
        <v>0</v>
      </c>
      <c r="AR12" s="6">
        <v>7.5999999999999998E-2</v>
      </c>
    </row>
    <row r="13" spans="1:46">
      <c r="A13" t="s">
        <v>5</v>
      </c>
      <c r="B13" s="4">
        <f>TALLY_SHEET!D11</f>
        <v>0</v>
      </c>
      <c r="D13" s="29">
        <v>4.8248407259736057</v>
      </c>
      <c r="E13" s="18"/>
      <c r="F13" s="18">
        <v>2.5650661170561282</v>
      </c>
      <c r="G13" s="18"/>
      <c r="H13" s="29">
        <v>0.53163747007182771</v>
      </c>
      <c r="I13" s="18"/>
      <c r="J13" s="18">
        <v>0.255</v>
      </c>
      <c r="K13" s="4">
        <v>0.497</v>
      </c>
      <c r="W13" s="180" t="s">
        <v>360</v>
      </c>
      <c r="X13" s="180"/>
      <c r="Y13" s="42">
        <f>(AS2)</f>
        <v>0</v>
      </c>
      <c r="Z13" s="16" t="s">
        <v>352</v>
      </c>
      <c r="AB13" s="36" t="s">
        <v>39</v>
      </c>
      <c r="AC13" s="6">
        <f>TALLY_SHEET!E84</f>
        <v>0</v>
      </c>
      <c r="AD13" s="6">
        <v>0.2</v>
      </c>
      <c r="AI13" s="36" t="s">
        <v>126</v>
      </c>
      <c r="AJ13" s="6">
        <f>TALLY_SHEET!J124</f>
        <v>0</v>
      </c>
      <c r="AK13" s="6">
        <v>6.2E-2</v>
      </c>
      <c r="AP13" s="36" t="s">
        <v>144</v>
      </c>
      <c r="AQ13" s="6">
        <f>TALLY_SHEET!E145</f>
        <v>0</v>
      </c>
      <c r="AR13" s="6">
        <v>0.87</v>
      </c>
    </row>
    <row r="14" spans="1:46">
      <c r="S14" s="16" t="s">
        <v>284</v>
      </c>
      <c r="W14" s="142"/>
      <c r="X14" s="142"/>
      <c r="Y14" s="42"/>
      <c r="Z14" s="16"/>
      <c r="AB14" s="36" t="s">
        <v>40</v>
      </c>
      <c r="AC14" s="6">
        <f>TALLY_SHEET!E85</f>
        <v>0</v>
      </c>
      <c r="AD14" s="6">
        <v>1.9530000000000001</v>
      </c>
      <c r="AI14" s="36" t="s">
        <v>127</v>
      </c>
      <c r="AJ14" s="6">
        <f>TALLY_SHEET!J125</f>
        <v>0</v>
      </c>
      <c r="AK14" s="6">
        <v>0.17199999999999999</v>
      </c>
      <c r="AP14" s="36" t="s">
        <v>145</v>
      </c>
      <c r="AQ14" s="6">
        <f>TALLY_SHEET!E146</f>
        <v>0</v>
      </c>
      <c r="AR14" s="6">
        <v>0.87</v>
      </c>
    </row>
    <row r="15" spans="1:46">
      <c r="K15" s="16" t="s">
        <v>284</v>
      </c>
      <c r="L15" s="16" t="s">
        <v>284</v>
      </c>
      <c r="M15" s="16" t="s">
        <v>284</v>
      </c>
      <c r="N15" s="16" t="s">
        <v>284</v>
      </c>
      <c r="O15" s="16" t="s">
        <v>284</v>
      </c>
      <c r="P15" s="16" t="s">
        <v>284</v>
      </c>
      <c r="Q15" s="16" t="s">
        <v>284</v>
      </c>
      <c r="R15" s="16" t="s">
        <v>284</v>
      </c>
      <c r="S15" s="16" t="s">
        <v>265</v>
      </c>
      <c r="T15" s="16"/>
      <c r="U15" s="16"/>
      <c r="V15" s="16"/>
      <c r="W15" s="180" t="s">
        <v>357</v>
      </c>
      <c r="X15" s="180"/>
      <c r="Y15" s="42">
        <f>SUM(Y11:Y13)</f>
        <v>0</v>
      </c>
      <c r="Z15" s="16" t="s">
        <v>352</v>
      </c>
      <c r="AA15" s="16"/>
      <c r="AB15" s="36" t="s">
        <v>41</v>
      </c>
      <c r="AC15" s="6">
        <f>TALLY_SHEET!E86</f>
        <v>0</v>
      </c>
      <c r="AD15" s="6">
        <v>1.9530000000000001</v>
      </c>
      <c r="AE15" s="16"/>
      <c r="AF15" s="16"/>
      <c r="AI15" s="36" t="s">
        <v>128</v>
      </c>
      <c r="AJ15" s="6">
        <f>TALLY_SHEET!J126</f>
        <v>0</v>
      </c>
      <c r="AK15" s="6">
        <v>0.49099999999999999</v>
      </c>
      <c r="AP15" s="36" t="s">
        <v>146</v>
      </c>
      <c r="AQ15" s="6">
        <f>TALLY_SHEET!E147</f>
        <v>0</v>
      </c>
      <c r="AR15" s="6">
        <v>1.4E-2</v>
      </c>
    </row>
    <row r="16" spans="1:46">
      <c r="J16" s="16" t="s">
        <v>258</v>
      </c>
      <c r="K16" s="16" t="s">
        <v>258</v>
      </c>
      <c r="L16" s="16" t="s">
        <v>259</v>
      </c>
      <c r="M16" s="16" t="s">
        <v>258</v>
      </c>
      <c r="N16" s="16" t="s">
        <v>259</v>
      </c>
      <c r="O16" s="16" t="s">
        <v>265</v>
      </c>
      <c r="P16" s="16" t="s">
        <v>266</v>
      </c>
      <c r="Q16" s="16" t="s">
        <v>265</v>
      </c>
      <c r="R16" s="16" t="s">
        <v>265</v>
      </c>
      <c r="S16" s="16" t="s">
        <v>267</v>
      </c>
      <c r="T16" s="16"/>
      <c r="U16" s="16"/>
      <c r="V16" s="16"/>
      <c r="W16" s="16"/>
      <c r="X16" s="16"/>
      <c r="Y16" s="16"/>
      <c r="Z16" s="16"/>
      <c r="AA16" s="16"/>
      <c r="AB16" s="36" t="s">
        <v>42</v>
      </c>
      <c r="AC16" s="6">
        <f>TALLY_SHEET!E87</f>
        <v>0</v>
      </c>
      <c r="AD16" s="6">
        <v>1.9530000000000001</v>
      </c>
      <c r="AE16" s="16"/>
      <c r="AF16" s="16"/>
      <c r="AI16" s="36" t="s">
        <v>129</v>
      </c>
      <c r="AJ16" s="6">
        <f>TALLY_SHEET!J127</f>
        <v>0</v>
      </c>
      <c r="AK16" s="6">
        <v>0.435</v>
      </c>
      <c r="AP16" s="36" t="s">
        <v>147</v>
      </c>
      <c r="AQ16" s="6">
        <f>TALLY_SHEET!E148</f>
        <v>0</v>
      </c>
      <c r="AR16" s="6">
        <v>0.115</v>
      </c>
    </row>
    <row r="17" spans="1:44">
      <c r="C17" s="16" t="s">
        <v>10</v>
      </c>
      <c r="D17" s="16" t="s">
        <v>10</v>
      </c>
      <c r="E17" s="16" t="s">
        <v>248</v>
      </c>
      <c r="I17" s="16" t="s">
        <v>250</v>
      </c>
      <c r="J17" s="16" t="s">
        <v>290</v>
      </c>
      <c r="K17" s="16" t="s">
        <v>285</v>
      </c>
      <c r="L17" s="16" t="s">
        <v>285</v>
      </c>
      <c r="M17" s="16" t="s">
        <v>294</v>
      </c>
      <c r="N17" s="16" t="s">
        <v>294</v>
      </c>
      <c r="O17" s="16" t="s">
        <v>285</v>
      </c>
      <c r="P17" s="16" t="s">
        <v>294</v>
      </c>
      <c r="Q17" s="16" t="s">
        <v>296</v>
      </c>
      <c r="R17" s="16" t="s">
        <v>267</v>
      </c>
      <c r="S17" s="16" t="s">
        <v>268</v>
      </c>
      <c r="T17" s="16"/>
      <c r="U17" s="16"/>
      <c r="V17" s="16"/>
      <c r="W17" s="16"/>
      <c r="X17" s="16"/>
      <c r="Y17" s="16"/>
      <c r="Z17" s="16"/>
      <c r="AA17" s="16"/>
      <c r="AB17" s="36" t="s">
        <v>43</v>
      </c>
      <c r="AC17" s="6">
        <f>TALLY_SHEET!E88</f>
        <v>0</v>
      </c>
      <c r="AD17" s="6">
        <v>1.9530000000000001</v>
      </c>
      <c r="AE17" s="16"/>
      <c r="AF17" s="16"/>
      <c r="AI17" s="36" t="s">
        <v>130</v>
      </c>
      <c r="AJ17" s="6">
        <f>TALLY_SHEET!J128</f>
        <v>0</v>
      </c>
      <c r="AK17" s="6">
        <v>0.41299999999999998</v>
      </c>
      <c r="AP17" s="36" t="s">
        <v>148</v>
      </c>
      <c r="AQ17" s="6">
        <f>TALLY_SHEET!E149</f>
        <v>0</v>
      </c>
      <c r="AR17" s="6">
        <v>0.115</v>
      </c>
    </row>
    <row r="18" spans="1:44">
      <c r="C18" s="16" t="s">
        <v>279</v>
      </c>
      <c r="D18" s="16" t="s">
        <v>279</v>
      </c>
      <c r="E18" s="16" t="s">
        <v>282</v>
      </c>
      <c r="I18" s="16" t="s">
        <v>252</v>
      </c>
      <c r="J18" s="16" t="s">
        <v>289</v>
      </c>
      <c r="K18" s="16" t="s">
        <v>289</v>
      </c>
      <c r="L18" s="16" t="s">
        <v>289</v>
      </c>
      <c r="M18" s="16" t="s">
        <v>289</v>
      </c>
      <c r="N18" s="16" t="s">
        <v>289</v>
      </c>
      <c r="O18" s="16" t="s">
        <v>289</v>
      </c>
      <c r="P18" s="16" t="s">
        <v>289</v>
      </c>
      <c r="Q18" s="16" t="s">
        <v>268</v>
      </c>
      <c r="R18" s="16" t="s">
        <v>268</v>
      </c>
      <c r="S18" s="16" t="s">
        <v>368</v>
      </c>
      <c r="T18" s="16"/>
      <c r="U18" s="16"/>
      <c r="V18" s="16"/>
      <c r="W18" s="16"/>
      <c r="X18" s="16"/>
      <c r="Y18" s="16"/>
      <c r="Z18" s="16"/>
      <c r="AA18" s="16"/>
      <c r="AB18" s="36" t="s">
        <v>44</v>
      </c>
      <c r="AC18" s="6">
        <f>TALLY_SHEET!E89</f>
        <v>0</v>
      </c>
      <c r="AD18" s="6">
        <v>2.7770000000000001</v>
      </c>
      <c r="AE18" s="16"/>
      <c r="AF18" s="16"/>
      <c r="AI18" s="36" t="s">
        <v>131</v>
      </c>
      <c r="AJ18" s="6">
        <f>TALLY_SHEET!J129</f>
        <v>0</v>
      </c>
      <c r="AK18" s="6">
        <v>0.185</v>
      </c>
      <c r="AP18" s="36" t="s">
        <v>149</v>
      </c>
      <c r="AQ18" s="6">
        <f>TALLY_SHEET!E150</f>
        <v>0</v>
      </c>
      <c r="AR18" s="6">
        <v>0.32300000000000001</v>
      </c>
    </row>
    <row r="19" spans="1:44">
      <c r="A19" s="16" t="s">
        <v>286</v>
      </c>
      <c r="C19" s="24" t="s">
        <v>280</v>
      </c>
      <c r="D19" s="24" t="s">
        <v>281</v>
      </c>
      <c r="E19" s="16" t="s">
        <v>283</v>
      </c>
      <c r="F19" s="25" t="s">
        <v>249</v>
      </c>
      <c r="G19" s="16" t="s">
        <v>278</v>
      </c>
      <c r="H19" s="16" t="s">
        <v>14</v>
      </c>
      <c r="I19" s="16" t="s">
        <v>253</v>
      </c>
      <c r="J19" s="16" t="s">
        <v>287</v>
      </c>
      <c r="K19" s="16" t="s">
        <v>291</v>
      </c>
      <c r="L19" s="16" t="s">
        <v>292</v>
      </c>
      <c r="M19" s="16" t="s">
        <v>293</v>
      </c>
      <c r="N19" s="16" t="s">
        <v>293</v>
      </c>
      <c r="O19" s="16" t="s">
        <v>292</v>
      </c>
      <c r="P19" s="16" t="s">
        <v>293</v>
      </c>
      <c r="Q19" s="16" t="s">
        <v>297</v>
      </c>
      <c r="R19" s="16" t="s">
        <v>295</v>
      </c>
      <c r="S19" s="16" t="s">
        <v>352</v>
      </c>
      <c r="T19" s="16"/>
      <c r="U19" s="16"/>
      <c r="V19" s="16"/>
      <c r="W19" s="16"/>
      <c r="X19" s="16"/>
      <c r="Y19" s="16"/>
      <c r="Z19" s="16"/>
      <c r="AA19" s="16"/>
      <c r="AB19" s="36" t="s">
        <v>45</v>
      </c>
      <c r="AC19" s="6">
        <f>TALLY_SHEET!E90</f>
        <v>0</v>
      </c>
      <c r="AD19" s="6">
        <v>2.7770000000000001</v>
      </c>
      <c r="AE19" s="16"/>
      <c r="AF19" s="16"/>
      <c r="AI19" s="39" t="s">
        <v>132</v>
      </c>
      <c r="AJ19" s="6">
        <f>TALLY_SHEET!J130</f>
        <v>0</v>
      </c>
      <c r="AK19" s="6">
        <v>0.83899999999999997</v>
      </c>
      <c r="AP19" s="36" t="s">
        <v>150</v>
      </c>
      <c r="AQ19" s="6">
        <f>TALLY_SHEET!E151</f>
        <v>0</v>
      </c>
      <c r="AR19" s="6">
        <v>0.48799999999999999</v>
      </c>
    </row>
    <row r="20" spans="1:44">
      <c r="A20" s="4" t="e" cm="1" vm="1">
        <f t="array" ref="A20">_xlfn._xlws.FILTER(A7:A13,B7:B13)</f>
        <v>#VALUE!</v>
      </c>
      <c r="C20">
        <v>4.5</v>
      </c>
      <c r="D20" s="18">
        <f>C20*0.3048</f>
        <v>1.3716000000000002</v>
      </c>
      <c r="E20" s="6">
        <f>TALLY_SHEET!D20</f>
        <v>0</v>
      </c>
      <c r="F20" s="6">
        <f>TALLY_SHEET!E20</f>
        <v>0</v>
      </c>
      <c r="G20" s="26">
        <f>D20*F20</f>
        <v>0</v>
      </c>
      <c r="H20" s="26">
        <f>0.5*G20</f>
        <v>0</v>
      </c>
      <c r="I20" s="18">
        <f t="shared" ref="I20:I31" si="0">0.33*PI()*(H20^2)*D20</f>
        <v>0</v>
      </c>
      <c r="J20" s="27">
        <f t="shared" ref="J20:J31" si="1">I20*E20</f>
        <v>0</v>
      </c>
      <c r="K20" s="27" t="e" vm="2">
        <f>J20*$E$7</f>
        <v>#VALUE!</v>
      </c>
      <c r="L20" s="27" t="e" vm="2">
        <f>$J$7*K20</f>
        <v>#VALUE!</v>
      </c>
      <c r="M20" s="27" t="e" vm="2">
        <f>K20*$I$7</f>
        <v>#VALUE!</v>
      </c>
      <c r="N20" s="27" t="e" vm="2">
        <f>L20*$K$7</f>
        <v>#VALUE!</v>
      </c>
      <c r="O20" s="27" t="e" vm="2">
        <f t="shared" ref="O20:O31" si="2">K20+L20</f>
        <v>#VALUE!</v>
      </c>
      <c r="P20" s="27" t="e" vm="2">
        <f>M20+N20</f>
        <v>#VALUE!</v>
      </c>
      <c r="Q20" s="28" t="e" vm="2">
        <f>SUM(O20:O31)</f>
        <v>#VALUE!</v>
      </c>
      <c r="R20" s="28" t="e" vm="2">
        <f>SUM(P20:P31)</f>
        <v>#VALUE!</v>
      </c>
      <c r="S20" s="28" t="e" vm="2">
        <f>R20/TALLY_SHEET!F10</f>
        <v>#VALUE!</v>
      </c>
      <c r="T20" s="28"/>
      <c r="U20" s="28"/>
      <c r="V20" s="28"/>
      <c r="W20" s="28"/>
      <c r="AB20" s="37" t="s">
        <v>46</v>
      </c>
      <c r="AC20" s="6">
        <f>TALLY_SHEET!E91</f>
        <v>0</v>
      </c>
      <c r="AD20" s="34">
        <v>0.2</v>
      </c>
      <c r="AE20" s="28"/>
      <c r="AF20" s="28"/>
      <c r="AP20" s="37" t="s">
        <v>151</v>
      </c>
      <c r="AQ20" s="6">
        <f>TALLY_SHEET!E152</f>
        <v>0</v>
      </c>
      <c r="AR20" s="34">
        <v>0.48799999999999999</v>
      </c>
    </row>
    <row r="21" spans="1:44">
      <c r="C21">
        <v>5</v>
      </c>
      <c r="D21" s="18">
        <f t="shared" ref="D21:D31" si="3">C21*0.3048</f>
        <v>1.524</v>
      </c>
      <c r="E21" s="6">
        <f>TALLY_SHEET!D21</f>
        <v>0</v>
      </c>
      <c r="F21" s="6">
        <f>TALLY_SHEET!E21</f>
        <v>0</v>
      </c>
      <c r="G21" s="26">
        <f t="shared" ref="G21:G31" si="4">D21*F21</f>
        <v>0</v>
      </c>
      <c r="H21" s="26">
        <f t="shared" ref="H21:H31" si="5">0.5*G21</f>
        <v>0</v>
      </c>
      <c r="I21" s="18">
        <f t="shared" si="0"/>
        <v>0</v>
      </c>
      <c r="J21" s="27">
        <f t="shared" si="1"/>
        <v>0</v>
      </c>
      <c r="K21" s="27" t="e" vm="2">
        <f t="shared" ref="K21:K31" si="6">J21*$E$7</f>
        <v>#VALUE!</v>
      </c>
      <c r="L21" s="27" t="e" vm="2">
        <f t="shared" ref="L21:L31" si="7">$J$7*K21</f>
        <v>#VALUE!</v>
      </c>
      <c r="M21" s="27" t="e" vm="2">
        <f t="shared" ref="M21:M31" si="8">K21*$I$7</f>
        <v>#VALUE!</v>
      </c>
      <c r="N21" s="27" t="e" vm="2">
        <f>L21*$K$7</f>
        <v>#VALUE!</v>
      </c>
      <c r="O21" s="27" t="e" vm="2">
        <f t="shared" si="2"/>
        <v>#VALUE!</v>
      </c>
      <c r="P21" s="27" t="e" vm="2">
        <f>M21+N21</f>
        <v>#VALUE!</v>
      </c>
      <c r="AB21" s="36" t="s">
        <v>47</v>
      </c>
      <c r="AC21" s="6">
        <f>TALLY_SHEET!E92</f>
        <v>0</v>
      </c>
      <c r="AD21" s="6">
        <v>9.5000000000000001E-2</v>
      </c>
      <c r="AP21" s="36" t="s">
        <v>152</v>
      </c>
      <c r="AQ21" s="6">
        <f>TALLY_SHEET!E153</f>
        <v>0</v>
      </c>
      <c r="AR21" s="6">
        <v>0.157</v>
      </c>
    </row>
    <row r="22" spans="1:44">
      <c r="C22">
        <v>5.5</v>
      </c>
      <c r="D22" s="18">
        <f t="shared" si="3"/>
        <v>1.6764000000000001</v>
      </c>
      <c r="E22" s="6">
        <f>TALLY_SHEET!D22</f>
        <v>0</v>
      </c>
      <c r="F22" s="6">
        <f>TALLY_SHEET!E22</f>
        <v>0</v>
      </c>
      <c r="G22" s="26">
        <f t="shared" si="4"/>
        <v>0</v>
      </c>
      <c r="H22" s="26">
        <f t="shared" si="5"/>
        <v>0</v>
      </c>
      <c r="I22" s="18">
        <f t="shared" si="0"/>
        <v>0</v>
      </c>
      <c r="J22" s="27">
        <f t="shared" si="1"/>
        <v>0</v>
      </c>
      <c r="K22" s="27" t="e" vm="2">
        <f t="shared" si="6"/>
        <v>#VALUE!</v>
      </c>
      <c r="L22" s="27" t="e" vm="2">
        <f t="shared" si="7"/>
        <v>#VALUE!</v>
      </c>
      <c r="M22" s="27" t="e" vm="2">
        <f t="shared" si="8"/>
        <v>#VALUE!</v>
      </c>
      <c r="N22" s="27" t="e" vm="2">
        <f t="shared" ref="N22:N31" si="9">L22*$K$7</f>
        <v>#VALUE!</v>
      </c>
      <c r="O22" s="27" t="e" vm="2">
        <f t="shared" si="2"/>
        <v>#VALUE!</v>
      </c>
      <c r="P22" s="27" t="e" vm="2">
        <f t="shared" ref="P22:P31" si="10">M22+N22</f>
        <v>#VALUE!</v>
      </c>
      <c r="AB22" s="36" t="s">
        <v>48</v>
      </c>
      <c r="AC22" s="6">
        <f>TALLY_SHEET!E93</f>
        <v>0</v>
      </c>
      <c r="AD22" s="6">
        <v>9.5000000000000001E-2</v>
      </c>
      <c r="AP22" s="36" t="s">
        <v>153</v>
      </c>
      <c r="AQ22" s="6">
        <f>TALLY_SHEET!E154</f>
        <v>0</v>
      </c>
      <c r="AR22" s="6">
        <v>0.27100000000000002</v>
      </c>
    </row>
    <row r="23" spans="1:44">
      <c r="C23">
        <v>6</v>
      </c>
      <c r="D23" s="18">
        <f t="shared" si="3"/>
        <v>1.8288000000000002</v>
      </c>
      <c r="E23" s="6">
        <f>TALLY_SHEET!D23</f>
        <v>0</v>
      </c>
      <c r="F23" s="6">
        <f>TALLY_SHEET!E23</f>
        <v>0</v>
      </c>
      <c r="G23" s="26">
        <f t="shared" si="4"/>
        <v>0</v>
      </c>
      <c r="H23" s="26">
        <f t="shared" si="5"/>
        <v>0</v>
      </c>
      <c r="I23" s="18">
        <f t="shared" si="0"/>
        <v>0</v>
      </c>
      <c r="J23" s="27">
        <f t="shared" si="1"/>
        <v>0</v>
      </c>
      <c r="K23" s="27" t="e" vm="2">
        <f t="shared" si="6"/>
        <v>#VALUE!</v>
      </c>
      <c r="L23" s="27" t="e" vm="2">
        <f t="shared" si="7"/>
        <v>#VALUE!</v>
      </c>
      <c r="M23" s="27" t="e" vm="2">
        <f t="shared" si="8"/>
        <v>#VALUE!</v>
      </c>
      <c r="N23" s="27" t="e" vm="2">
        <f t="shared" si="9"/>
        <v>#VALUE!</v>
      </c>
      <c r="O23" s="27" t="e" vm="2">
        <f t="shared" si="2"/>
        <v>#VALUE!</v>
      </c>
      <c r="P23" s="27" t="e" vm="2">
        <f t="shared" si="10"/>
        <v>#VALUE!</v>
      </c>
      <c r="AB23" s="36" t="s">
        <v>49</v>
      </c>
      <c r="AC23" s="6">
        <f>TALLY_SHEET!E94</f>
        <v>0</v>
      </c>
      <c r="AD23" s="6">
        <v>2.1000000000000001E-2</v>
      </c>
      <c r="AP23" s="36" t="s">
        <v>154</v>
      </c>
      <c r="AQ23" s="6">
        <f>TALLY_SHEET!E155</f>
        <v>0</v>
      </c>
      <c r="AR23" s="6">
        <v>0.20599999999999999</v>
      </c>
    </row>
    <row r="24" spans="1:44">
      <c r="C24">
        <v>6.5</v>
      </c>
      <c r="D24" s="18">
        <f t="shared" si="3"/>
        <v>1.9812000000000001</v>
      </c>
      <c r="E24" s="6">
        <f>TALLY_SHEET!D24</f>
        <v>0</v>
      </c>
      <c r="F24" s="6">
        <f>TALLY_SHEET!E24</f>
        <v>0</v>
      </c>
      <c r="G24" s="26">
        <f t="shared" si="4"/>
        <v>0</v>
      </c>
      <c r="H24" s="26">
        <f t="shared" si="5"/>
        <v>0</v>
      </c>
      <c r="I24" s="18">
        <f t="shared" si="0"/>
        <v>0</v>
      </c>
      <c r="J24" s="27">
        <f t="shared" si="1"/>
        <v>0</v>
      </c>
      <c r="K24" s="27" t="e" vm="2">
        <f>J24*$E$7</f>
        <v>#VALUE!</v>
      </c>
      <c r="L24" s="27" t="e" vm="2">
        <f>$J$7*K24</f>
        <v>#VALUE!</v>
      </c>
      <c r="M24" s="27" t="e" vm="2">
        <f>K24*$I$7</f>
        <v>#VALUE!</v>
      </c>
      <c r="N24" s="27" t="e" vm="2">
        <f t="shared" si="9"/>
        <v>#VALUE!</v>
      </c>
      <c r="O24" s="27" t="e" vm="2">
        <f t="shared" si="2"/>
        <v>#VALUE!</v>
      </c>
      <c r="P24" s="27" t="e" vm="2">
        <f t="shared" si="10"/>
        <v>#VALUE!</v>
      </c>
      <c r="AB24" s="36" t="s">
        <v>50</v>
      </c>
      <c r="AC24" s="6">
        <f>TALLY_SHEET!E95</f>
        <v>0</v>
      </c>
      <c r="AD24" s="6">
        <v>7.5999999999999998E-2</v>
      </c>
      <c r="AP24" s="36" t="s">
        <v>155</v>
      </c>
      <c r="AQ24" s="6">
        <f>TALLY_SHEET!E156</f>
        <v>0</v>
      </c>
      <c r="AR24" s="6">
        <v>0.26800000000000002</v>
      </c>
    </row>
    <row r="25" spans="1:44">
      <c r="A25" s="4"/>
      <c r="B25" s="4"/>
      <c r="C25">
        <v>7</v>
      </c>
      <c r="D25" s="18">
        <f t="shared" si="3"/>
        <v>2.1335999999999999</v>
      </c>
      <c r="E25" s="6">
        <f>TALLY_SHEET!D25</f>
        <v>0</v>
      </c>
      <c r="F25" s="6">
        <f>TALLY_SHEET!E25</f>
        <v>0</v>
      </c>
      <c r="G25" s="26">
        <f t="shared" si="4"/>
        <v>0</v>
      </c>
      <c r="H25" s="26">
        <f t="shared" si="5"/>
        <v>0</v>
      </c>
      <c r="I25" s="18">
        <f t="shared" si="0"/>
        <v>0</v>
      </c>
      <c r="J25" s="27">
        <f t="shared" si="1"/>
        <v>0</v>
      </c>
      <c r="K25" s="27" t="e" vm="2">
        <f t="shared" si="6"/>
        <v>#VALUE!</v>
      </c>
      <c r="L25" s="27" t="e" vm="2">
        <f t="shared" si="7"/>
        <v>#VALUE!</v>
      </c>
      <c r="M25" s="27" t="e" vm="2">
        <f t="shared" si="8"/>
        <v>#VALUE!</v>
      </c>
      <c r="N25" s="27" t="e" vm="2">
        <f t="shared" si="9"/>
        <v>#VALUE!</v>
      </c>
      <c r="O25" s="27" t="e" vm="2">
        <f t="shared" si="2"/>
        <v>#VALUE!</v>
      </c>
      <c r="P25" s="27" t="e" vm="2">
        <f t="shared" si="10"/>
        <v>#VALUE!</v>
      </c>
      <c r="AB25" s="36" t="s">
        <v>51</v>
      </c>
      <c r="AC25" s="6">
        <f>TALLY_SHEET!E96</f>
        <v>0</v>
      </c>
      <c r="AD25" s="6">
        <v>8.0000000000000002E-3</v>
      </c>
      <c r="AP25" s="36" t="s">
        <v>156</v>
      </c>
      <c r="AQ25" s="6">
        <f>TALLY_SHEET!E157</f>
        <v>0</v>
      </c>
      <c r="AR25" s="6">
        <v>0.09</v>
      </c>
    </row>
    <row r="26" spans="1:44">
      <c r="C26">
        <v>7.5</v>
      </c>
      <c r="D26" s="18">
        <f t="shared" si="3"/>
        <v>2.286</v>
      </c>
      <c r="E26" s="6">
        <f>TALLY_SHEET!D26</f>
        <v>0</v>
      </c>
      <c r="F26" s="6">
        <f>TALLY_SHEET!E26</f>
        <v>0</v>
      </c>
      <c r="G26" s="26">
        <f t="shared" si="4"/>
        <v>0</v>
      </c>
      <c r="H26" s="26">
        <f t="shared" si="5"/>
        <v>0</v>
      </c>
      <c r="I26" s="18">
        <f t="shared" si="0"/>
        <v>0</v>
      </c>
      <c r="J26" s="27">
        <f t="shared" si="1"/>
        <v>0</v>
      </c>
      <c r="K26" s="27" t="e" vm="2">
        <f t="shared" si="6"/>
        <v>#VALUE!</v>
      </c>
      <c r="L26" s="27" t="e" vm="2">
        <f t="shared" si="7"/>
        <v>#VALUE!</v>
      </c>
      <c r="M26" s="27" t="e" vm="2">
        <f t="shared" si="8"/>
        <v>#VALUE!</v>
      </c>
      <c r="N26" s="27" t="e" vm="2">
        <f t="shared" si="9"/>
        <v>#VALUE!</v>
      </c>
      <c r="O26" s="27" t="e" vm="2">
        <f t="shared" si="2"/>
        <v>#VALUE!</v>
      </c>
      <c r="P26" s="27" t="e" vm="2">
        <f t="shared" si="10"/>
        <v>#VALUE!</v>
      </c>
      <c r="AB26" s="36" t="s">
        <v>52</v>
      </c>
      <c r="AC26" s="6">
        <f>TALLY_SHEET!E97</f>
        <v>0</v>
      </c>
      <c r="AD26" s="6">
        <v>2.5150000000000001</v>
      </c>
      <c r="AP26" s="39" t="s">
        <v>157</v>
      </c>
      <c r="AQ26" s="6">
        <f>TALLY_SHEET!E158</f>
        <v>0</v>
      </c>
      <c r="AR26" s="6">
        <v>1.4E-2</v>
      </c>
    </row>
    <row r="27" spans="1:44">
      <c r="A27" s="22"/>
      <c r="B27" s="22"/>
      <c r="C27">
        <v>8</v>
      </c>
      <c r="D27" s="18">
        <f t="shared" si="3"/>
        <v>2.4384000000000001</v>
      </c>
      <c r="E27" s="6">
        <f>TALLY_SHEET!D27</f>
        <v>0</v>
      </c>
      <c r="F27" s="6">
        <f>TALLY_SHEET!E27</f>
        <v>0</v>
      </c>
      <c r="G27" s="26">
        <f t="shared" si="4"/>
        <v>0</v>
      </c>
      <c r="H27" s="26">
        <f t="shared" si="5"/>
        <v>0</v>
      </c>
      <c r="I27" s="18">
        <f t="shared" si="0"/>
        <v>0</v>
      </c>
      <c r="J27" s="27">
        <f t="shared" si="1"/>
        <v>0</v>
      </c>
      <c r="K27" s="27" t="e" vm="2">
        <f t="shared" si="6"/>
        <v>#VALUE!</v>
      </c>
      <c r="L27" s="27" t="e" vm="2">
        <f t="shared" si="7"/>
        <v>#VALUE!</v>
      </c>
      <c r="M27" s="27" t="e" vm="2">
        <f t="shared" si="8"/>
        <v>#VALUE!</v>
      </c>
      <c r="N27" s="27" t="e" vm="2">
        <f t="shared" si="9"/>
        <v>#VALUE!</v>
      </c>
      <c r="O27" s="27" t="e" vm="2">
        <f t="shared" si="2"/>
        <v>#VALUE!</v>
      </c>
      <c r="P27" s="27" t="e" vm="2">
        <f t="shared" si="10"/>
        <v>#VALUE!</v>
      </c>
      <c r="AB27" s="36" t="s">
        <v>53</v>
      </c>
      <c r="AC27" s="6">
        <f>TALLY_SHEET!E98</f>
        <v>0</v>
      </c>
      <c r="AD27" s="6">
        <v>2.5150000000000001</v>
      </c>
      <c r="AP27" s="35" t="s">
        <v>158</v>
      </c>
      <c r="AQ27" s="6">
        <f>TALLY_SHEET!J134</f>
        <v>0</v>
      </c>
      <c r="AR27" s="6">
        <v>5.7000000000000002E-2</v>
      </c>
    </row>
    <row r="28" spans="1:44">
      <c r="A28" s="4"/>
      <c r="B28" s="4"/>
      <c r="C28">
        <v>8.5</v>
      </c>
      <c r="D28" s="18">
        <f t="shared" si="3"/>
        <v>2.5908000000000002</v>
      </c>
      <c r="E28" s="6">
        <f>TALLY_SHEET!D28</f>
        <v>0</v>
      </c>
      <c r="F28" s="6">
        <f>TALLY_SHEET!E28</f>
        <v>0</v>
      </c>
      <c r="G28" s="26">
        <f t="shared" si="4"/>
        <v>0</v>
      </c>
      <c r="H28" s="26">
        <f t="shared" si="5"/>
        <v>0</v>
      </c>
      <c r="I28" s="18">
        <f t="shared" si="0"/>
        <v>0</v>
      </c>
      <c r="J28" s="27">
        <f t="shared" si="1"/>
        <v>0</v>
      </c>
      <c r="K28" s="27" t="e" vm="2">
        <f t="shared" si="6"/>
        <v>#VALUE!</v>
      </c>
      <c r="L28" s="27" t="e" vm="2">
        <f t="shared" si="7"/>
        <v>#VALUE!</v>
      </c>
      <c r="M28" s="27" t="e" vm="2">
        <f t="shared" si="8"/>
        <v>#VALUE!</v>
      </c>
      <c r="N28" s="27" t="e" vm="2">
        <f t="shared" si="9"/>
        <v>#VALUE!</v>
      </c>
      <c r="O28" s="27" t="e" vm="2">
        <f t="shared" si="2"/>
        <v>#VALUE!</v>
      </c>
      <c r="P28" s="27" t="e" vm="2">
        <f t="shared" si="10"/>
        <v>#VALUE!</v>
      </c>
      <c r="AB28" s="36" t="s">
        <v>54</v>
      </c>
      <c r="AC28" s="6">
        <f>TALLY_SHEET!E99</f>
        <v>0</v>
      </c>
      <c r="AD28" s="6">
        <v>1.9530000000000001</v>
      </c>
      <c r="AP28" s="36" t="s">
        <v>159</v>
      </c>
      <c r="AQ28" s="6">
        <f>TALLY_SHEET!J135</f>
        <v>0</v>
      </c>
      <c r="AR28" s="6">
        <v>5.6000000000000001E-2</v>
      </c>
    </row>
    <row r="29" spans="1:44">
      <c r="A29" s="4"/>
      <c r="B29" s="4"/>
      <c r="C29">
        <v>9</v>
      </c>
      <c r="D29" s="18">
        <f t="shared" si="3"/>
        <v>2.7432000000000003</v>
      </c>
      <c r="E29" s="6">
        <f>TALLY_SHEET!D29</f>
        <v>0</v>
      </c>
      <c r="F29" s="6">
        <f>TALLY_SHEET!E29</f>
        <v>0</v>
      </c>
      <c r="G29" s="26">
        <f t="shared" si="4"/>
        <v>0</v>
      </c>
      <c r="H29" s="26">
        <f t="shared" si="5"/>
        <v>0</v>
      </c>
      <c r="I29" s="18">
        <f t="shared" si="0"/>
        <v>0</v>
      </c>
      <c r="J29" s="27">
        <f t="shared" si="1"/>
        <v>0</v>
      </c>
      <c r="K29" s="27" t="e" vm="2">
        <f t="shared" si="6"/>
        <v>#VALUE!</v>
      </c>
      <c r="L29" s="27" t="e" vm="2">
        <f t="shared" si="7"/>
        <v>#VALUE!</v>
      </c>
      <c r="M29" s="27" t="e" vm="2">
        <f t="shared" si="8"/>
        <v>#VALUE!</v>
      </c>
      <c r="N29" s="27" t="e" vm="2">
        <f t="shared" si="9"/>
        <v>#VALUE!</v>
      </c>
      <c r="O29" s="27" t="e" vm="2">
        <f t="shared" si="2"/>
        <v>#VALUE!</v>
      </c>
      <c r="P29" s="27" t="e" vm="2">
        <f t="shared" si="10"/>
        <v>#VALUE!</v>
      </c>
      <c r="AB29" s="36" t="s">
        <v>55</v>
      </c>
      <c r="AC29" s="6">
        <f>TALLY_SHEET!E100</f>
        <v>0</v>
      </c>
      <c r="AD29" s="6">
        <v>1.2999999999999999E-2</v>
      </c>
      <c r="AP29" s="36" t="s">
        <v>160</v>
      </c>
      <c r="AQ29" s="6">
        <f>TALLY_SHEET!J136</f>
        <v>0</v>
      </c>
      <c r="AR29" s="6">
        <v>5.7000000000000002E-2</v>
      </c>
    </row>
    <row r="30" spans="1:44">
      <c r="A30" s="4"/>
      <c r="B30" s="4"/>
      <c r="C30" s="22">
        <v>9.5</v>
      </c>
      <c r="D30" s="18">
        <f t="shared" si="3"/>
        <v>2.8956</v>
      </c>
      <c r="E30" s="6">
        <f>TALLY_SHEET!D30</f>
        <v>0</v>
      </c>
      <c r="F30" s="6">
        <f>TALLY_SHEET!E30</f>
        <v>0</v>
      </c>
      <c r="G30" s="26">
        <f t="shared" si="4"/>
        <v>0</v>
      </c>
      <c r="H30" s="26">
        <f t="shared" si="5"/>
        <v>0</v>
      </c>
      <c r="I30" s="18">
        <f t="shared" si="0"/>
        <v>0</v>
      </c>
      <c r="J30" s="27">
        <f t="shared" si="1"/>
        <v>0</v>
      </c>
      <c r="K30" s="27" t="e" vm="2">
        <f t="shared" si="6"/>
        <v>#VALUE!</v>
      </c>
      <c r="L30" s="27" t="e" vm="2">
        <f t="shared" si="7"/>
        <v>#VALUE!</v>
      </c>
      <c r="M30" s="27" t="e" vm="2">
        <f t="shared" si="8"/>
        <v>#VALUE!</v>
      </c>
      <c r="N30" s="27" t="e" vm="2">
        <f t="shared" si="9"/>
        <v>#VALUE!</v>
      </c>
      <c r="O30" s="27" t="e" vm="2">
        <f t="shared" si="2"/>
        <v>#VALUE!</v>
      </c>
      <c r="P30" s="27" t="e" vm="2">
        <f t="shared" si="10"/>
        <v>#VALUE!</v>
      </c>
      <c r="X30" s="19"/>
      <c r="Y30" s="19"/>
      <c r="Z30" s="19"/>
      <c r="AA30" s="19"/>
      <c r="AB30" s="36" t="s">
        <v>56</v>
      </c>
      <c r="AC30" s="6">
        <f>TALLY_SHEET!E101</f>
        <v>0</v>
      </c>
      <c r="AD30" s="6">
        <v>5.2999999999999999E-2</v>
      </c>
      <c r="AP30" s="36" t="s">
        <v>161</v>
      </c>
      <c r="AQ30" s="6">
        <f>TALLY_SHEET!J137</f>
        <v>0</v>
      </c>
      <c r="AR30" s="6">
        <v>0.308</v>
      </c>
    </row>
    <row r="31" spans="1:44">
      <c r="A31" s="4"/>
      <c r="B31" s="4"/>
      <c r="C31" s="14">
        <v>10</v>
      </c>
      <c r="D31" s="33">
        <f t="shared" si="3"/>
        <v>3.048</v>
      </c>
      <c r="E31" s="6">
        <f>TALLY_SHEET!D31</f>
        <v>0</v>
      </c>
      <c r="F31" s="6">
        <f>TALLY_SHEET!E31</f>
        <v>0</v>
      </c>
      <c r="G31" s="26">
        <f t="shared" si="4"/>
        <v>0</v>
      </c>
      <c r="H31" s="26">
        <f t="shared" si="5"/>
        <v>0</v>
      </c>
      <c r="I31" s="18">
        <f t="shared" si="0"/>
        <v>0</v>
      </c>
      <c r="J31" s="27">
        <f t="shared" si="1"/>
        <v>0</v>
      </c>
      <c r="K31" s="27" t="e" vm="2">
        <f t="shared" si="6"/>
        <v>#VALUE!</v>
      </c>
      <c r="L31" s="27" t="e" vm="2">
        <f t="shared" si="7"/>
        <v>#VALUE!</v>
      </c>
      <c r="M31" s="27" t="e" vm="2">
        <f t="shared" si="8"/>
        <v>#VALUE!</v>
      </c>
      <c r="N31" s="27" t="e" vm="2">
        <f t="shared" si="9"/>
        <v>#VALUE!</v>
      </c>
      <c r="O31" s="27" t="e" vm="2">
        <f t="shared" si="2"/>
        <v>#VALUE!</v>
      </c>
      <c r="P31" s="27" t="e" vm="2">
        <f t="shared" si="10"/>
        <v>#VALUE!</v>
      </c>
      <c r="AB31" s="36" t="s">
        <v>57</v>
      </c>
      <c r="AC31" s="6">
        <f>TALLY_SHEET!E102</f>
        <v>0</v>
      </c>
      <c r="AD31" s="6">
        <v>1.7000000000000001E-2</v>
      </c>
      <c r="AP31" s="36" t="s">
        <v>162</v>
      </c>
      <c r="AQ31" s="6">
        <f>TALLY_SHEET!J138</f>
        <v>0</v>
      </c>
      <c r="AR31" s="6">
        <v>1.681</v>
      </c>
    </row>
    <row r="32" spans="1:44">
      <c r="A32" s="133"/>
      <c r="B32" s="133"/>
      <c r="F32" s="1"/>
      <c r="G32" s="3"/>
      <c r="H32" s="1"/>
      <c r="I32" s="1"/>
      <c r="J32" s="1"/>
      <c r="K32" s="1"/>
      <c r="L32" s="1"/>
      <c r="M32" s="3"/>
      <c r="N32" s="1"/>
      <c r="O32" s="1"/>
      <c r="P32" s="1"/>
      <c r="AB32" s="36" t="s">
        <v>58</v>
      </c>
      <c r="AC32" s="6">
        <f>TALLY_SHEET!E103</f>
        <v>0</v>
      </c>
      <c r="AD32" s="6">
        <v>2.5150000000000001</v>
      </c>
      <c r="AP32" s="36" t="s">
        <v>163</v>
      </c>
      <c r="AQ32" s="6">
        <f>TALLY_SHEET!J139</f>
        <v>0</v>
      </c>
      <c r="AR32" s="6">
        <v>0.93400000000000005</v>
      </c>
    </row>
    <row r="33" spans="1:44">
      <c r="A33" s="133"/>
      <c r="B33" s="133"/>
      <c r="E33" s="16" t="s">
        <v>265</v>
      </c>
      <c r="H33" s="16"/>
      <c r="AB33" s="36" t="s">
        <v>59</v>
      </c>
      <c r="AC33" s="6">
        <f>TALLY_SHEET!E104</f>
        <v>0</v>
      </c>
      <c r="AD33" s="6">
        <v>5.7000000000000002E-2</v>
      </c>
      <c r="AP33" s="36" t="s">
        <v>164</v>
      </c>
      <c r="AQ33" s="6">
        <f>TALLY_SHEET!J140</f>
        <v>0</v>
      </c>
      <c r="AR33" s="6">
        <v>8.4000000000000005E-2</v>
      </c>
    </row>
    <row r="34" spans="1:44">
      <c r="A34" s="133"/>
      <c r="B34" s="133"/>
      <c r="E34" s="6">
        <f>SUM(E20:E31)</f>
        <v>0</v>
      </c>
      <c r="H34" s="16"/>
      <c r="Q34" s="4"/>
      <c r="AB34" s="36" t="s">
        <v>60</v>
      </c>
      <c r="AC34" s="6">
        <f>TALLY_SHEET!E105</f>
        <v>0</v>
      </c>
      <c r="AD34" s="6">
        <v>5.7000000000000002E-2</v>
      </c>
      <c r="AP34" s="36" t="s">
        <v>165</v>
      </c>
      <c r="AQ34" s="6">
        <f>TALLY_SHEET!J141</f>
        <v>0</v>
      </c>
      <c r="AR34" s="6">
        <v>1.5349999999999999</v>
      </c>
    </row>
    <row r="35" spans="1:44">
      <c r="A35" s="4"/>
      <c r="B35" s="4"/>
      <c r="E35" s="4"/>
      <c r="G35" s="16"/>
      <c r="H35" s="16"/>
      <c r="X35" s="19"/>
      <c r="Y35" s="19"/>
      <c r="Z35" s="19"/>
      <c r="AA35" s="19"/>
      <c r="AB35" s="36" t="s">
        <v>61</v>
      </c>
      <c r="AC35" s="6">
        <f>TALLY_SHEET!E106</f>
        <v>0</v>
      </c>
      <c r="AD35" s="6">
        <v>1.91</v>
      </c>
      <c r="AP35" s="36" t="s">
        <v>166</v>
      </c>
      <c r="AQ35" s="6">
        <f>TALLY_SHEET!J142</f>
        <v>0</v>
      </c>
      <c r="AR35" s="6">
        <v>2.3410000000000002</v>
      </c>
    </row>
    <row r="36" spans="1:44">
      <c r="A36" s="133"/>
      <c r="B36" s="133"/>
      <c r="F36" s="16" t="s">
        <v>319</v>
      </c>
      <c r="G36" s="16" t="s">
        <v>298</v>
      </c>
      <c r="H36" s="16" t="s">
        <v>321</v>
      </c>
      <c r="J36" s="88"/>
      <c r="K36" s="89"/>
      <c r="L36" s="89"/>
      <c r="M36" s="89"/>
      <c r="N36" s="90" t="s">
        <v>319</v>
      </c>
      <c r="O36" s="90" t="s">
        <v>298</v>
      </c>
      <c r="P36" s="90" t="s">
        <v>321</v>
      </c>
      <c r="Q36" s="89"/>
      <c r="R36" s="89"/>
      <c r="S36" s="91"/>
      <c r="X36" s="19"/>
      <c r="Y36" s="19"/>
      <c r="Z36" s="19"/>
      <c r="AA36" s="19"/>
      <c r="AB36" s="36" t="s">
        <v>62</v>
      </c>
      <c r="AC36" s="6">
        <f>TALLY_SHEET!E107</f>
        <v>0</v>
      </c>
      <c r="AD36" s="6">
        <v>0.107</v>
      </c>
      <c r="AP36" s="36" t="s">
        <v>167</v>
      </c>
      <c r="AQ36" s="6">
        <f>TALLY_SHEET!J153</f>
        <v>0</v>
      </c>
      <c r="AR36" s="6">
        <v>1.641</v>
      </c>
    </row>
    <row r="37" spans="1:44">
      <c r="A37" s="2"/>
      <c r="B37" s="180" t="s">
        <v>233</v>
      </c>
      <c r="C37" s="181"/>
      <c r="D37" s="4"/>
      <c r="E37" s="16" t="s">
        <v>231</v>
      </c>
      <c r="F37" s="16" t="s">
        <v>318</v>
      </c>
      <c r="G37" s="16" t="s">
        <v>318</v>
      </c>
      <c r="H37" s="16" t="s">
        <v>295</v>
      </c>
      <c r="J37" s="92" t="s">
        <v>244</v>
      </c>
      <c r="K37" s="93"/>
      <c r="L37" s="86"/>
      <c r="M37" s="94" t="s">
        <v>231</v>
      </c>
      <c r="N37" s="95" t="s">
        <v>318</v>
      </c>
      <c r="O37" s="95" t="s">
        <v>318</v>
      </c>
      <c r="P37" s="95" t="s">
        <v>295</v>
      </c>
      <c r="Q37" s="85"/>
      <c r="R37" s="85"/>
      <c r="S37" s="84"/>
      <c r="AB37" s="36" t="s">
        <v>63</v>
      </c>
      <c r="AC37" s="6">
        <f>TALLY_SHEET!E108</f>
        <v>0</v>
      </c>
      <c r="AD37" s="6">
        <v>8.0000000000000002E-3</v>
      </c>
      <c r="AK37" s="19"/>
      <c r="AL37" s="19"/>
      <c r="AM37" s="19"/>
      <c r="AP37" s="23" t="s">
        <v>168</v>
      </c>
      <c r="AQ37" s="6">
        <f>TALLY_SHEET!J154</f>
        <v>0</v>
      </c>
      <c r="AR37" s="6">
        <v>4.8000000000000001E-2</v>
      </c>
    </row>
    <row r="38" spans="1:44">
      <c r="B38" s="2"/>
      <c r="C38" s="2"/>
      <c r="D38" s="4"/>
      <c r="F38" s="16" t="s">
        <v>320</v>
      </c>
      <c r="G38" s="16" t="s">
        <v>320</v>
      </c>
      <c r="H38" s="16" t="s">
        <v>322</v>
      </c>
      <c r="J38" s="96"/>
      <c r="K38" s="85"/>
      <c r="L38" s="85"/>
      <c r="M38" s="85"/>
      <c r="N38" s="95" t="s">
        <v>320</v>
      </c>
      <c r="O38" s="95" t="s">
        <v>320</v>
      </c>
      <c r="P38" s="95" t="s">
        <v>322</v>
      </c>
      <c r="Q38" s="85"/>
      <c r="R38" s="85"/>
      <c r="S38" s="84"/>
      <c r="AB38" s="36" t="s">
        <v>64</v>
      </c>
      <c r="AC38" s="6">
        <f>TALLY_SHEET!E109</f>
        <v>0</v>
      </c>
      <c r="AD38" s="6">
        <v>0.26500000000000001</v>
      </c>
      <c r="AP38" s="23" t="s">
        <v>169</v>
      </c>
      <c r="AQ38" s="6">
        <f>TALLY_SHEET!J155</f>
        <v>0</v>
      </c>
      <c r="AR38" s="6">
        <v>0.04</v>
      </c>
    </row>
    <row r="39" spans="1:44">
      <c r="B39" s="140" t="s">
        <v>183</v>
      </c>
      <c r="C39" s="141"/>
      <c r="D39" s="6">
        <v>100</v>
      </c>
      <c r="E39" s="19" t="s">
        <v>234</v>
      </c>
      <c r="F39">
        <v>1.78</v>
      </c>
      <c r="G39" s="4">
        <f>F39*0.272</f>
        <v>0.48416000000000003</v>
      </c>
      <c r="H39" s="4">
        <f>D39*G39</f>
        <v>48.416000000000004</v>
      </c>
      <c r="J39" s="195" t="s">
        <v>183</v>
      </c>
      <c r="K39" s="196"/>
      <c r="L39" s="98">
        <f>TALLY_SHEET!I40</f>
        <v>0</v>
      </c>
      <c r="M39" s="86" t="s">
        <v>311</v>
      </c>
      <c r="N39" s="85">
        <v>5.5E-2</v>
      </c>
      <c r="O39" s="99">
        <f>N39*0.272</f>
        <v>1.4960000000000001E-2</v>
      </c>
      <c r="P39" s="99">
        <f>L39*O39</f>
        <v>0</v>
      </c>
      <c r="Q39" s="85"/>
      <c r="R39" s="85"/>
      <c r="S39" s="84"/>
      <c r="AB39" s="36" t="s">
        <v>65</v>
      </c>
      <c r="AC39" s="6">
        <f>TALLY_SHEET!E110</f>
        <v>0</v>
      </c>
      <c r="AD39" s="6">
        <v>1.7000000000000001E-2</v>
      </c>
      <c r="AP39" s="23" t="s">
        <v>170</v>
      </c>
      <c r="AQ39" s="6">
        <f>TALLY_SHEET!J156</f>
        <v>0</v>
      </c>
      <c r="AR39" s="6">
        <v>0.115</v>
      </c>
    </row>
    <row r="40" spans="1:44">
      <c r="B40" s="140" t="s">
        <v>7</v>
      </c>
      <c r="C40" s="141"/>
      <c r="D40" s="6">
        <f>TALLY_SHEET!D41</f>
        <v>0</v>
      </c>
      <c r="E40" s="19" t="s">
        <v>235</v>
      </c>
      <c r="F40">
        <v>2.99</v>
      </c>
      <c r="G40" s="4">
        <f t="shared" ref="G40:G45" si="11">F40*0.272</f>
        <v>0.81328000000000011</v>
      </c>
      <c r="H40" s="4">
        <f t="shared" ref="H40:H45" si="12">D40*G40</f>
        <v>0</v>
      </c>
      <c r="J40" s="195" t="s">
        <v>7</v>
      </c>
      <c r="K40" s="196"/>
      <c r="L40" s="98">
        <f>TALLY_SHEET!I41</f>
        <v>0</v>
      </c>
      <c r="M40" s="86" t="s">
        <v>238</v>
      </c>
      <c r="N40" s="85">
        <v>1.36</v>
      </c>
      <c r="O40" s="99">
        <f t="shared" ref="O40:O45" si="13">N40*0.272</f>
        <v>0.36992000000000003</v>
      </c>
      <c r="P40" s="99">
        <f t="shared" ref="P40:P45" si="14">L40*O40</f>
        <v>0</v>
      </c>
      <c r="Q40" s="85"/>
      <c r="R40" s="85"/>
      <c r="S40" s="84"/>
      <c r="AB40" s="36" t="s">
        <v>207</v>
      </c>
      <c r="AC40" s="6">
        <f>TALLY_SHEET!E111</f>
        <v>0</v>
      </c>
      <c r="AD40" s="6">
        <v>9.6000000000000002E-2</v>
      </c>
      <c r="AP40" s="23" t="s">
        <v>171</v>
      </c>
      <c r="AQ40" s="6">
        <f>TALLY_SHEET!J157</f>
        <v>0</v>
      </c>
      <c r="AR40" s="6">
        <v>0.115</v>
      </c>
    </row>
    <row r="41" spans="1:44">
      <c r="B41" s="140" t="s">
        <v>8</v>
      </c>
      <c r="C41" s="141"/>
      <c r="D41" s="6">
        <f>TALLY_SHEET!D42</f>
        <v>0</v>
      </c>
      <c r="E41" s="19" t="s">
        <v>235</v>
      </c>
      <c r="F41">
        <v>3.01</v>
      </c>
      <c r="G41" s="4">
        <f t="shared" si="11"/>
        <v>0.81872</v>
      </c>
      <c r="H41" s="4">
        <f t="shared" si="12"/>
        <v>0</v>
      </c>
      <c r="J41" s="195" t="s">
        <v>8</v>
      </c>
      <c r="K41" s="196"/>
      <c r="L41" s="98">
        <f>TALLY_SHEET!I42</f>
        <v>0</v>
      </c>
      <c r="M41" s="86" t="s">
        <v>238</v>
      </c>
      <c r="N41" s="85">
        <v>1.37</v>
      </c>
      <c r="O41" s="99">
        <f t="shared" si="13"/>
        <v>0.37264000000000008</v>
      </c>
      <c r="P41" s="99">
        <f t="shared" si="14"/>
        <v>0</v>
      </c>
      <c r="Q41" s="85"/>
      <c r="R41" s="85"/>
      <c r="S41" s="84"/>
      <c r="AB41" s="36" t="s">
        <v>66</v>
      </c>
      <c r="AC41" s="6">
        <f>TALLY_SHEET!E112</f>
        <v>0</v>
      </c>
      <c r="AD41" s="6">
        <v>3.8660000000000001</v>
      </c>
      <c r="AP41" s="23" t="s">
        <v>172</v>
      </c>
      <c r="AQ41" s="6">
        <f>TALLY_SHEET!J158</f>
        <v>0</v>
      </c>
      <c r="AR41" s="6">
        <v>7.5999999999999998E-2</v>
      </c>
    </row>
    <row r="42" spans="1:44">
      <c r="B42" s="140" t="s">
        <v>184</v>
      </c>
      <c r="C42" s="141"/>
      <c r="D42" s="6">
        <f>TALLY_SHEET!D43</f>
        <v>0</v>
      </c>
      <c r="E42" s="19" t="s">
        <v>236</v>
      </c>
      <c r="F42">
        <v>2.29</v>
      </c>
      <c r="G42" s="4">
        <f t="shared" si="11"/>
        <v>0.6228800000000001</v>
      </c>
      <c r="H42" s="4">
        <f t="shared" si="12"/>
        <v>0</v>
      </c>
      <c r="J42" s="195" t="s">
        <v>184</v>
      </c>
      <c r="K42" s="196"/>
      <c r="L42" s="98">
        <f>TALLY_SHEET!I43</f>
        <v>0</v>
      </c>
      <c r="M42" s="86" t="s">
        <v>239</v>
      </c>
      <c r="N42" s="85">
        <v>8.89</v>
      </c>
      <c r="O42" s="99">
        <f t="shared" si="13"/>
        <v>2.4180800000000002</v>
      </c>
      <c r="P42" s="99">
        <f t="shared" si="14"/>
        <v>0</v>
      </c>
      <c r="Q42" s="85"/>
      <c r="R42" s="193" t="s">
        <v>327</v>
      </c>
      <c r="S42" s="194"/>
      <c r="T42" s="16"/>
      <c r="U42" s="16"/>
      <c r="V42" s="16"/>
      <c r="W42" s="16"/>
      <c r="AB42" s="36" t="s">
        <v>67</v>
      </c>
      <c r="AC42" s="6">
        <f>TALLY_SHEET!E113</f>
        <v>0</v>
      </c>
      <c r="AD42" s="6">
        <v>1.9610000000000001</v>
      </c>
      <c r="AP42" s="23" t="s">
        <v>166</v>
      </c>
      <c r="AQ42" s="6">
        <f>TALLY_SHEET!J159</f>
        <v>0</v>
      </c>
      <c r="AR42" s="6">
        <v>2.093</v>
      </c>
    </row>
    <row r="43" spans="1:44">
      <c r="B43" s="140" t="s">
        <v>185</v>
      </c>
      <c r="C43" s="141"/>
      <c r="D43" s="6">
        <f>TALLY_SHEET!D44</f>
        <v>0</v>
      </c>
      <c r="E43" s="19" t="s">
        <v>236</v>
      </c>
      <c r="F43">
        <v>2.66</v>
      </c>
      <c r="G43" s="4">
        <f t="shared" si="11"/>
        <v>0.72352000000000005</v>
      </c>
      <c r="H43" s="4">
        <f t="shared" si="12"/>
        <v>0</v>
      </c>
      <c r="J43" s="195" t="s">
        <v>185</v>
      </c>
      <c r="K43" s="196"/>
      <c r="L43" s="98">
        <f>TALLY_SHEET!I44</f>
        <v>0</v>
      </c>
      <c r="M43" s="86" t="s">
        <v>239</v>
      </c>
      <c r="N43" s="85">
        <v>10.18</v>
      </c>
      <c r="O43" s="99">
        <f t="shared" si="13"/>
        <v>2.7689600000000003</v>
      </c>
      <c r="P43" s="99">
        <f t="shared" si="14"/>
        <v>0</v>
      </c>
      <c r="Q43" s="85"/>
      <c r="R43" s="193" t="s">
        <v>329</v>
      </c>
      <c r="S43" s="194"/>
      <c r="T43" s="16"/>
      <c r="U43" s="16"/>
      <c r="V43" s="16"/>
      <c r="W43" s="16"/>
      <c r="AB43" s="36" t="s">
        <v>68</v>
      </c>
      <c r="AC43" s="6">
        <f>TALLY_SHEET!E114</f>
        <v>0</v>
      </c>
      <c r="AD43" s="6">
        <v>0.36399999999999999</v>
      </c>
      <c r="AP43" s="23" t="s">
        <v>173</v>
      </c>
      <c r="AQ43" s="6">
        <f>TALLY_SHEET!J150</f>
        <v>0</v>
      </c>
      <c r="AR43" s="6">
        <v>1.5620000000000001</v>
      </c>
    </row>
    <row r="44" spans="1:44">
      <c r="B44" s="140"/>
      <c r="C44" s="140"/>
      <c r="D44" s="4"/>
      <c r="E44" s="19"/>
      <c r="G44" s="4"/>
      <c r="H44" s="4"/>
      <c r="J44" s="195"/>
      <c r="K44" s="196"/>
      <c r="L44" s="99"/>
      <c r="M44" s="86"/>
      <c r="N44" s="85"/>
      <c r="O44" s="99"/>
      <c r="P44" s="99"/>
      <c r="Q44" s="85"/>
      <c r="R44" s="193" t="s">
        <v>328</v>
      </c>
      <c r="S44" s="194"/>
      <c r="T44" s="16"/>
      <c r="U44" s="16"/>
      <c r="V44" s="16"/>
      <c r="W44" s="16"/>
      <c r="AB44" s="36" t="s">
        <v>69</v>
      </c>
      <c r="AC44" s="6">
        <f>TALLY_SHEET!E115</f>
        <v>0</v>
      </c>
      <c r="AD44" s="6">
        <v>1.9630000000000001</v>
      </c>
      <c r="AP44" s="23" t="s">
        <v>174</v>
      </c>
      <c r="AQ44" s="6">
        <f>TALLY_SHEET!J151</f>
        <v>0</v>
      </c>
      <c r="AR44" s="6">
        <v>1.581</v>
      </c>
    </row>
    <row r="45" spans="1:44">
      <c r="B45" s="140" t="s">
        <v>186</v>
      </c>
      <c r="C45" s="141"/>
      <c r="D45" s="6">
        <f>TALLY_SHEET!D46</f>
        <v>0</v>
      </c>
      <c r="E45" s="19" t="s">
        <v>237</v>
      </c>
      <c r="F45">
        <v>0.128</v>
      </c>
      <c r="G45" s="4">
        <f t="shared" si="11"/>
        <v>3.4816000000000007E-2</v>
      </c>
      <c r="H45" s="4">
        <f t="shared" si="12"/>
        <v>0</v>
      </c>
      <c r="J45" s="195" t="s">
        <v>186</v>
      </c>
      <c r="K45" s="196"/>
      <c r="L45" s="98">
        <f>TALLY_SHEET!I46</f>
        <v>0</v>
      </c>
      <c r="M45" s="86" t="s">
        <v>237</v>
      </c>
      <c r="N45" s="85">
        <v>0.36699999999999999</v>
      </c>
      <c r="O45" s="99">
        <f t="shared" si="13"/>
        <v>9.982400000000001E-2</v>
      </c>
      <c r="P45" s="99">
        <f t="shared" si="14"/>
        <v>0</v>
      </c>
      <c r="Q45" s="85"/>
      <c r="R45" s="193" t="s">
        <v>356</v>
      </c>
      <c r="S45" s="194"/>
      <c r="T45" s="16"/>
      <c r="U45" s="16"/>
      <c r="V45" s="16"/>
      <c r="W45" s="16"/>
      <c r="AB45" s="36" t="s">
        <v>70</v>
      </c>
      <c r="AC45" s="6">
        <f>TALLY_SHEET!E116</f>
        <v>0</v>
      </c>
      <c r="AD45" s="6">
        <v>1.9630000000000001</v>
      </c>
      <c r="AP45" s="23" t="s">
        <v>175</v>
      </c>
      <c r="AQ45" s="6">
        <f>TALLY_SHEET!J152</f>
        <v>0</v>
      </c>
      <c r="AR45" s="6">
        <v>0.433</v>
      </c>
    </row>
    <row r="46" spans="1:44">
      <c r="G46" s="4"/>
      <c r="H46" s="4"/>
      <c r="J46" s="96"/>
      <c r="K46" s="85"/>
      <c r="L46" s="85"/>
      <c r="M46" s="85"/>
      <c r="N46" s="85"/>
      <c r="O46" s="85"/>
      <c r="P46" s="85"/>
      <c r="Q46" s="99"/>
      <c r="R46" s="85"/>
      <c r="S46" s="84"/>
      <c r="AB46" s="36" t="s">
        <v>71</v>
      </c>
      <c r="AC46" s="6">
        <f>TALLY_SHEET!E117</f>
        <v>0</v>
      </c>
      <c r="AD46" s="6">
        <v>1.9630000000000001</v>
      </c>
      <c r="AP46" s="23" t="s">
        <v>176</v>
      </c>
      <c r="AQ46" s="6">
        <f>TALLY_SHEET!J153</f>
        <v>0</v>
      </c>
      <c r="AR46" s="6">
        <v>1.85</v>
      </c>
    </row>
    <row r="47" spans="1:44">
      <c r="F47" s="142" t="s">
        <v>323</v>
      </c>
      <c r="G47" s="143"/>
      <c r="H47" s="16">
        <f>SUM(H39:H43)</f>
        <v>48.416000000000004</v>
      </c>
      <c r="J47" s="96"/>
      <c r="K47" s="85"/>
      <c r="L47" s="85"/>
      <c r="M47" s="85"/>
      <c r="N47" s="197" t="s">
        <v>323</v>
      </c>
      <c r="O47" s="198"/>
      <c r="P47" s="95">
        <f>SUM(P39:P43)</f>
        <v>0</v>
      </c>
      <c r="Q47" s="197" t="s">
        <v>325</v>
      </c>
      <c r="R47" s="197"/>
      <c r="S47" s="84" t="e">
        <f>(H47+P47)/TALLY_SHEET!F10</f>
        <v>#DIV/0!</v>
      </c>
      <c r="AB47" s="38" t="s">
        <v>305</v>
      </c>
      <c r="AC47" s="17">
        <f>TALLY_SHEET!J73</f>
        <v>0</v>
      </c>
      <c r="AD47" s="6">
        <v>0.11799999999999999</v>
      </c>
      <c r="AP47" s="23" t="s">
        <v>177</v>
      </c>
      <c r="AQ47" s="6">
        <f>TALLY_SHEET!J154</f>
        <v>0</v>
      </c>
      <c r="AR47" s="6">
        <v>0.14899999999999999</v>
      </c>
    </row>
    <row r="48" spans="1:44">
      <c r="F48" s="142" t="s">
        <v>324</v>
      </c>
      <c r="G48" s="143"/>
      <c r="H48" s="16">
        <f>H45</f>
        <v>0</v>
      </c>
      <c r="J48" s="96"/>
      <c r="K48" s="85"/>
      <c r="L48" s="85"/>
      <c r="M48" s="85"/>
      <c r="N48" s="197" t="s">
        <v>324</v>
      </c>
      <c r="O48" s="198"/>
      <c r="P48" s="95">
        <f>P45</f>
        <v>0</v>
      </c>
      <c r="Q48" s="197" t="s">
        <v>326</v>
      </c>
      <c r="R48" s="197"/>
      <c r="S48" s="84" t="e">
        <f>(H48+P48)/TALLY_SHEET!F10</f>
        <v>#DIV/0!</v>
      </c>
      <c r="AB48" s="23" t="s">
        <v>73</v>
      </c>
      <c r="AC48" s="6">
        <f>TALLY_SHEET!J74</f>
        <v>0</v>
      </c>
      <c r="AD48" s="6">
        <v>0.125</v>
      </c>
      <c r="AP48" s="23" t="s">
        <v>178</v>
      </c>
      <c r="AQ48" s="6">
        <f>TALLY_SHEET!J155</f>
        <v>0</v>
      </c>
      <c r="AR48" s="6">
        <v>0.20599999999999999</v>
      </c>
    </row>
    <row r="49" spans="2:44">
      <c r="F49" s="42"/>
      <c r="G49" s="22"/>
      <c r="H49" s="16"/>
      <c r="J49" s="96"/>
      <c r="K49" s="85"/>
      <c r="L49" s="85"/>
      <c r="M49" s="85"/>
      <c r="N49" s="101"/>
      <c r="O49" s="102"/>
      <c r="P49" s="95"/>
      <c r="Q49" s="101"/>
      <c r="R49" s="101"/>
      <c r="S49" s="84"/>
      <c r="AB49" s="23" t="s">
        <v>74</v>
      </c>
      <c r="AC49" s="6">
        <f>TALLY_SHEET!J75</f>
        <v>0</v>
      </c>
      <c r="AD49" s="6">
        <v>0.125</v>
      </c>
      <c r="AP49" s="23" t="s">
        <v>179</v>
      </c>
      <c r="AQ49" s="6">
        <f>TALLY_SHEET!J156</f>
        <v>0</v>
      </c>
      <c r="AR49" s="6">
        <v>0.09</v>
      </c>
    </row>
    <row r="50" spans="2:44">
      <c r="F50" s="42"/>
      <c r="G50" s="22"/>
      <c r="H50" s="16"/>
      <c r="J50" s="103"/>
      <c r="K50" s="104"/>
      <c r="L50" s="104"/>
      <c r="M50" s="104"/>
      <c r="N50" s="199" t="s">
        <v>400</v>
      </c>
      <c r="O50" s="199"/>
      <c r="P50" s="106"/>
      <c r="Q50" s="105"/>
      <c r="R50" s="105"/>
      <c r="S50" s="107"/>
      <c r="AB50" s="23" t="s">
        <v>75</v>
      </c>
      <c r="AC50" s="6">
        <f>TALLY_SHEET!J76</f>
        <v>0</v>
      </c>
      <c r="AD50" s="6">
        <v>1.7000000000000001E-2</v>
      </c>
      <c r="AP50" s="38" t="s">
        <v>180</v>
      </c>
      <c r="AQ50" s="6">
        <f>TALLY_SHEET!J157</f>
        <v>0</v>
      </c>
      <c r="AR50" s="6">
        <v>1.4E-2</v>
      </c>
    </row>
    <row r="51" spans="2:44">
      <c r="F51" s="42"/>
      <c r="G51" s="22"/>
      <c r="H51" s="16"/>
      <c r="N51" s="42"/>
      <c r="Q51" s="4"/>
      <c r="AB51" s="23" t="s">
        <v>76</v>
      </c>
      <c r="AC51" s="6">
        <f>TALLY_SHEET!J77</f>
        <v>0</v>
      </c>
      <c r="AD51" s="6">
        <v>2.5150000000000001</v>
      </c>
    </row>
    <row r="52" spans="2:44">
      <c r="B52" s="180" t="s">
        <v>233</v>
      </c>
      <c r="C52" s="181"/>
      <c r="F52" s="42"/>
      <c r="G52" s="22"/>
      <c r="H52" s="16"/>
      <c r="M52" s="88"/>
      <c r="N52" s="90" t="s">
        <v>232</v>
      </c>
      <c r="O52" s="108"/>
      <c r="P52" s="89"/>
      <c r="Q52" s="89"/>
      <c r="R52" s="89"/>
      <c r="S52" s="89"/>
      <c r="T52" s="89"/>
      <c r="U52" s="89"/>
      <c r="V52" s="91"/>
      <c r="AB52" s="23" t="s">
        <v>77</v>
      </c>
      <c r="AC52" s="6">
        <f>TALLY_SHEET!J78</f>
        <v>0</v>
      </c>
      <c r="AD52" s="6">
        <v>1.9890000000000001</v>
      </c>
    </row>
    <row r="53" spans="2:44">
      <c r="M53" s="96"/>
      <c r="N53" s="85"/>
      <c r="O53" s="85"/>
      <c r="P53" s="94" t="s">
        <v>353</v>
      </c>
      <c r="Q53" s="85"/>
      <c r="R53" s="85"/>
      <c r="S53" s="85"/>
      <c r="T53" s="85"/>
      <c r="U53" s="85"/>
      <c r="V53" s="84"/>
      <c r="AB53" s="23" t="s">
        <v>78</v>
      </c>
      <c r="AC53" s="6">
        <f>TALLY_SHEET!J79</f>
        <v>0</v>
      </c>
      <c r="AD53" s="6">
        <v>0.34499999999999997</v>
      </c>
    </row>
    <row r="54" spans="2:44">
      <c r="D54" s="16" t="s">
        <v>353</v>
      </c>
      <c r="E54" s="2" t="s">
        <v>334</v>
      </c>
      <c r="F54" s="16" t="s">
        <v>350</v>
      </c>
      <c r="G54" s="16" t="s">
        <v>339</v>
      </c>
      <c r="H54" s="2" t="s">
        <v>345</v>
      </c>
      <c r="I54" s="16" t="s">
        <v>346</v>
      </c>
      <c r="J54" s="16" t="s">
        <v>294</v>
      </c>
      <c r="K54" s="42"/>
      <c r="M54" s="96"/>
      <c r="N54" s="85"/>
      <c r="O54" s="95" t="s">
        <v>353</v>
      </c>
      <c r="P54" s="94" t="s">
        <v>351</v>
      </c>
      <c r="Q54" s="94" t="s">
        <v>334</v>
      </c>
      <c r="R54" s="95" t="s">
        <v>350</v>
      </c>
      <c r="S54" s="95" t="s">
        <v>339</v>
      </c>
      <c r="T54" s="94" t="s">
        <v>345</v>
      </c>
      <c r="U54" s="95" t="s">
        <v>346</v>
      </c>
      <c r="V54" s="100" t="s">
        <v>294</v>
      </c>
      <c r="W54" s="16"/>
      <c r="AB54" s="23" t="s">
        <v>79</v>
      </c>
      <c r="AC54" s="6">
        <f>TALLY_SHEET!J80</f>
        <v>0</v>
      </c>
      <c r="AD54" s="6">
        <v>0.216</v>
      </c>
    </row>
    <row r="55" spans="2:44">
      <c r="B55" s="42"/>
      <c r="C55" s="22"/>
      <c r="D55" s="16" t="s">
        <v>330</v>
      </c>
      <c r="E55" s="16" t="s">
        <v>349</v>
      </c>
      <c r="F55" s="16" t="s">
        <v>348</v>
      </c>
      <c r="G55" s="16" t="s">
        <v>340</v>
      </c>
      <c r="H55" s="16" t="s">
        <v>340</v>
      </c>
      <c r="I55" s="16" t="s">
        <v>347</v>
      </c>
      <c r="J55" s="16" t="s">
        <v>352</v>
      </c>
      <c r="M55" s="96"/>
      <c r="N55" s="85"/>
      <c r="O55" s="95" t="s">
        <v>331</v>
      </c>
      <c r="P55" s="94" t="s">
        <v>330</v>
      </c>
      <c r="Q55" s="95" t="s">
        <v>349</v>
      </c>
      <c r="R55" s="95" t="s">
        <v>348</v>
      </c>
      <c r="S55" s="95" t="s">
        <v>340</v>
      </c>
      <c r="T55" s="95" t="s">
        <v>340</v>
      </c>
      <c r="U55" s="95" t="s">
        <v>347</v>
      </c>
      <c r="V55" s="100" t="s">
        <v>352</v>
      </c>
      <c r="W55" s="16"/>
      <c r="AB55" s="23" t="s">
        <v>80</v>
      </c>
      <c r="AC55" s="6">
        <f>TALLY_SHEET!J81</f>
        <v>0</v>
      </c>
      <c r="AD55" s="6">
        <v>9.5000000000000001E-2</v>
      </c>
    </row>
    <row r="56" spans="2:44">
      <c r="B56" s="2" t="s">
        <v>187</v>
      </c>
      <c r="C56" s="2"/>
      <c r="D56" s="6">
        <f>TALLY_SHEET!E52</f>
        <v>0</v>
      </c>
      <c r="E56" s="4">
        <v>33.5</v>
      </c>
      <c r="F56" s="4">
        <f>D56*0.01*E56</f>
        <v>0</v>
      </c>
      <c r="G56" s="4">
        <v>0</v>
      </c>
      <c r="H56">
        <v>1.26</v>
      </c>
      <c r="I56" s="18">
        <f>0.272*(G56+H56)</f>
        <v>0.34272000000000002</v>
      </c>
      <c r="J56" s="27">
        <f>D56*I56</f>
        <v>0</v>
      </c>
      <c r="M56" s="97" t="s">
        <v>187</v>
      </c>
      <c r="N56" s="94"/>
      <c r="O56" s="109">
        <f>TALLY_SHEET!J52</f>
        <v>0</v>
      </c>
      <c r="P56" s="99">
        <f>O56*1.121</f>
        <v>0</v>
      </c>
      <c r="Q56" s="99">
        <v>33.5</v>
      </c>
      <c r="R56" s="99">
        <f>P56*0.01*Q56</f>
        <v>0</v>
      </c>
      <c r="S56" s="99">
        <v>0</v>
      </c>
      <c r="T56" s="99">
        <v>1.26</v>
      </c>
      <c r="U56" s="110">
        <f>0.272*(S56+T56)</f>
        <v>0.34272000000000002</v>
      </c>
      <c r="V56" s="111">
        <f>O56*U56</f>
        <v>0</v>
      </c>
      <c r="W56" s="27"/>
      <c r="AB56" s="23" t="s">
        <v>81</v>
      </c>
      <c r="AC56" s="6">
        <f>TALLY_SHEET!J82</f>
        <v>0</v>
      </c>
      <c r="AD56" s="6">
        <v>0.39900000000000002</v>
      </c>
    </row>
    <row r="57" spans="2:44">
      <c r="B57" s="2" t="s">
        <v>188</v>
      </c>
      <c r="C57" s="2"/>
      <c r="D57" s="6">
        <f>TALLY_SHEET!E53</f>
        <v>0</v>
      </c>
      <c r="E57" s="4">
        <v>27</v>
      </c>
      <c r="F57" s="4">
        <f t="shared" ref="F57:F64" si="15">D57*0.01*E57</f>
        <v>0</v>
      </c>
      <c r="G57" s="4">
        <v>0</v>
      </c>
      <c r="H57">
        <v>0.89</v>
      </c>
      <c r="I57" s="18">
        <f t="shared" ref="I57:I64" si="16">0.272*(G57+H57)</f>
        <v>0.24208000000000002</v>
      </c>
      <c r="J57" s="27">
        <f t="shared" ref="J57:J64" si="17">D57*I57</f>
        <v>0</v>
      </c>
      <c r="M57" s="97" t="s">
        <v>188</v>
      </c>
      <c r="N57" s="94"/>
      <c r="O57" s="109">
        <f>TALLY_SHEET!J53</f>
        <v>0</v>
      </c>
      <c r="P57" s="99">
        <f t="shared" ref="P57:P64" si="18">O57*1.121</f>
        <v>0</v>
      </c>
      <c r="Q57" s="99">
        <v>27</v>
      </c>
      <c r="R57" s="99">
        <f t="shared" ref="R57:R64" si="19">P57*0.01*Q57</f>
        <v>0</v>
      </c>
      <c r="S57" s="99">
        <v>0</v>
      </c>
      <c r="T57" s="99">
        <v>0.89</v>
      </c>
      <c r="U57" s="110">
        <f t="shared" ref="U57:U64" si="20">0.272*(S57+T57)</f>
        <v>0.24208000000000002</v>
      </c>
      <c r="V57" s="111">
        <f t="shared" ref="V57:V64" si="21">O57*U57</f>
        <v>0</v>
      </c>
      <c r="W57" s="27"/>
      <c r="AB57" s="23" t="s">
        <v>82</v>
      </c>
      <c r="AC57" s="6">
        <f>TALLY_SHEET!J83</f>
        <v>0</v>
      </c>
      <c r="AD57" s="6">
        <v>0.58899999999999997</v>
      </c>
    </row>
    <row r="58" spans="2:44">
      <c r="B58" s="144" t="s">
        <v>189</v>
      </c>
      <c r="C58" s="144"/>
      <c r="D58" s="6">
        <f>TALLY_SHEET!E54</f>
        <v>0</v>
      </c>
      <c r="E58" s="4">
        <v>21</v>
      </c>
      <c r="F58" s="4">
        <f t="shared" si="15"/>
        <v>0</v>
      </c>
      <c r="G58" s="4">
        <v>0</v>
      </c>
      <c r="H58">
        <v>0.98</v>
      </c>
      <c r="I58" s="18">
        <f t="shared" si="16"/>
        <v>0.26656000000000002</v>
      </c>
      <c r="J58" s="27">
        <f t="shared" si="17"/>
        <v>0</v>
      </c>
      <c r="M58" s="92" t="s">
        <v>189</v>
      </c>
      <c r="N58" s="93"/>
      <c r="O58" s="109">
        <f>TALLY_SHEET!J54</f>
        <v>0</v>
      </c>
      <c r="P58" s="99">
        <f t="shared" si="18"/>
        <v>0</v>
      </c>
      <c r="Q58" s="99">
        <v>21</v>
      </c>
      <c r="R58" s="99">
        <f t="shared" si="19"/>
        <v>0</v>
      </c>
      <c r="S58" s="99">
        <v>0</v>
      </c>
      <c r="T58" s="99">
        <v>0.98</v>
      </c>
      <c r="U58" s="110">
        <f t="shared" si="20"/>
        <v>0.26656000000000002</v>
      </c>
      <c r="V58" s="111">
        <f t="shared" si="21"/>
        <v>0</v>
      </c>
      <c r="W58" s="27"/>
      <c r="AB58" s="23" t="s">
        <v>306</v>
      </c>
      <c r="AC58" s="6">
        <f>TALLY_SHEET!J84</f>
        <v>0</v>
      </c>
      <c r="AD58" s="6">
        <v>0.39900000000000002</v>
      </c>
    </row>
    <row r="59" spans="2:44">
      <c r="B59" s="2" t="s">
        <v>190</v>
      </c>
      <c r="C59" s="2"/>
      <c r="D59" s="6">
        <f>TALLY_SHEET!E55</f>
        <v>0</v>
      </c>
      <c r="E59" s="4">
        <v>15.5</v>
      </c>
      <c r="F59" s="4">
        <f t="shared" si="15"/>
        <v>0</v>
      </c>
      <c r="G59" s="4">
        <v>0</v>
      </c>
      <c r="H59">
        <v>0.65</v>
      </c>
      <c r="I59" s="18">
        <f t="shared" si="16"/>
        <v>0.17680000000000001</v>
      </c>
      <c r="J59" s="27">
        <f t="shared" si="17"/>
        <v>0</v>
      </c>
      <c r="M59" s="97" t="s">
        <v>190</v>
      </c>
      <c r="N59" s="94"/>
      <c r="O59" s="109">
        <f>TALLY_SHEET!J55</f>
        <v>0</v>
      </c>
      <c r="P59" s="99">
        <f t="shared" si="18"/>
        <v>0</v>
      </c>
      <c r="Q59" s="99">
        <v>15.5</v>
      </c>
      <c r="R59" s="99">
        <f t="shared" si="19"/>
        <v>0</v>
      </c>
      <c r="S59" s="99">
        <v>0</v>
      </c>
      <c r="T59" s="99">
        <v>0.65</v>
      </c>
      <c r="U59" s="110">
        <f t="shared" si="20"/>
        <v>0.17680000000000001</v>
      </c>
      <c r="V59" s="111">
        <f t="shared" si="21"/>
        <v>0</v>
      </c>
      <c r="W59" s="27"/>
      <c r="AB59" s="23" t="s">
        <v>83</v>
      </c>
      <c r="AC59" s="6">
        <f>TALLY_SHEET!J85</f>
        <v>0</v>
      </c>
      <c r="AD59" s="6">
        <v>73.680000000000007</v>
      </c>
    </row>
    <row r="60" spans="2:44">
      <c r="B60" s="2" t="s">
        <v>191</v>
      </c>
      <c r="C60" s="2"/>
      <c r="D60" s="6">
        <f>TALLY_SHEET!E56</f>
        <v>0</v>
      </c>
      <c r="E60" s="4">
        <v>18</v>
      </c>
      <c r="F60" s="4">
        <f t="shared" si="15"/>
        <v>0</v>
      </c>
      <c r="G60" s="4">
        <v>0</v>
      </c>
      <c r="H60">
        <v>0.76</v>
      </c>
      <c r="I60" s="18">
        <f t="shared" si="16"/>
        <v>0.20672000000000001</v>
      </c>
      <c r="J60" s="27">
        <f t="shared" si="17"/>
        <v>0</v>
      </c>
      <c r="M60" s="97" t="s">
        <v>191</v>
      </c>
      <c r="N60" s="94"/>
      <c r="O60" s="109">
        <f>TALLY_SHEET!J56</f>
        <v>0</v>
      </c>
      <c r="P60" s="99">
        <f t="shared" si="18"/>
        <v>0</v>
      </c>
      <c r="Q60" s="99">
        <v>18</v>
      </c>
      <c r="R60" s="99">
        <f t="shared" si="19"/>
        <v>0</v>
      </c>
      <c r="S60" s="99">
        <v>0</v>
      </c>
      <c r="T60" s="99">
        <v>0.76</v>
      </c>
      <c r="U60" s="110">
        <f t="shared" si="20"/>
        <v>0.20672000000000001</v>
      </c>
      <c r="V60" s="111">
        <f t="shared" si="21"/>
        <v>0</v>
      </c>
      <c r="W60" s="27"/>
      <c r="AB60" s="23" t="s">
        <v>307</v>
      </c>
      <c r="AC60" s="6">
        <f>TALLY_SHEET!J86</f>
        <v>0</v>
      </c>
      <c r="AD60" s="6">
        <v>0.11799999999999999</v>
      </c>
    </row>
    <row r="61" spans="2:44">
      <c r="B61" s="140" t="s">
        <v>192</v>
      </c>
      <c r="C61" s="140"/>
      <c r="D61" s="6">
        <f>TALLY_SHEET!E57</f>
        <v>0</v>
      </c>
      <c r="E61" s="4">
        <v>46</v>
      </c>
      <c r="F61" s="4">
        <f t="shared" si="15"/>
        <v>0</v>
      </c>
      <c r="G61" s="4">
        <v>1.978</v>
      </c>
      <c r="H61">
        <v>2.37</v>
      </c>
      <c r="I61" s="18">
        <f t="shared" si="16"/>
        <v>1.1826560000000002</v>
      </c>
      <c r="J61" s="27">
        <f t="shared" si="17"/>
        <v>0</v>
      </c>
      <c r="M61" s="97" t="s">
        <v>192</v>
      </c>
      <c r="N61" s="94"/>
      <c r="O61" s="109">
        <f>TALLY_SHEET!J57</f>
        <v>0</v>
      </c>
      <c r="P61" s="99">
        <f t="shared" si="18"/>
        <v>0</v>
      </c>
      <c r="Q61" s="99">
        <v>46</v>
      </c>
      <c r="R61" s="99">
        <f t="shared" si="19"/>
        <v>0</v>
      </c>
      <c r="S61" s="99">
        <v>1.978</v>
      </c>
      <c r="T61" s="99">
        <v>2.37</v>
      </c>
      <c r="U61" s="110">
        <f t="shared" si="20"/>
        <v>1.1826560000000002</v>
      </c>
      <c r="V61" s="111">
        <f t="shared" si="21"/>
        <v>0</v>
      </c>
      <c r="W61" s="27"/>
      <c r="AB61" s="23" t="s">
        <v>84</v>
      </c>
      <c r="AC61" s="6">
        <f>TALLY_SHEET!J87</f>
        <v>0</v>
      </c>
      <c r="AD61" s="6">
        <v>7.5999999999999998E-2</v>
      </c>
    </row>
    <row r="62" spans="2:44">
      <c r="B62" s="2" t="s">
        <v>193</v>
      </c>
      <c r="C62" s="2"/>
      <c r="D62" s="6">
        <f>TALLY_SHEET!E58</f>
        <v>0</v>
      </c>
      <c r="E62" s="4">
        <v>30</v>
      </c>
      <c r="F62" s="4">
        <f t="shared" si="15"/>
        <v>0</v>
      </c>
      <c r="G62" s="4">
        <v>2.73</v>
      </c>
      <c r="H62">
        <v>1.4</v>
      </c>
      <c r="I62" s="18">
        <f t="shared" si="16"/>
        <v>1.1233600000000001</v>
      </c>
      <c r="J62" s="27">
        <f t="shared" si="17"/>
        <v>0</v>
      </c>
      <c r="M62" s="97" t="s">
        <v>193</v>
      </c>
      <c r="N62" s="94"/>
      <c r="O62" s="109">
        <f>TALLY_SHEET!J58</f>
        <v>0</v>
      </c>
      <c r="P62" s="99">
        <f t="shared" si="18"/>
        <v>0</v>
      </c>
      <c r="Q62" s="99">
        <v>30</v>
      </c>
      <c r="R62" s="99">
        <f t="shared" si="19"/>
        <v>0</v>
      </c>
      <c r="S62" s="99">
        <v>2.73</v>
      </c>
      <c r="T62" s="99">
        <v>1.4</v>
      </c>
      <c r="U62" s="110">
        <f t="shared" si="20"/>
        <v>1.1233600000000001</v>
      </c>
      <c r="V62" s="111">
        <f t="shared" si="21"/>
        <v>0</v>
      </c>
      <c r="W62" s="27"/>
      <c r="AB62" s="23" t="s">
        <v>85</v>
      </c>
      <c r="AC62" s="6">
        <f>TALLY_SHEET!J88</f>
        <v>0</v>
      </c>
      <c r="AD62" s="6">
        <v>1.9530000000000001</v>
      </c>
    </row>
    <row r="63" spans="2:44">
      <c r="B63" s="2" t="s">
        <v>195</v>
      </c>
      <c r="C63" s="2"/>
      <c r="D63" s="6">
        <f>TALLY_SHEET!E59</f>
        <v>0</v>
      </c>
      <c r="E63" s="4">
        <v>10</v>
      </c>
      <c r="F63" s="4">
        <f t="shared" si="15"/>
        <v>0</v>
      </c>
      <c r="G63" s="4">
        <v>0</v>
      </c>
      <c r="H63">
        <v>0.37</v>
      </c>
      <c r="I63" s="18">
        <f t="shared" si="16"/>
        <v>0.10064000000000001</v>
      </c>
      <c r="J63" s="27">
        <f t="shared" si="17"/>
        <v>0</v>
      </c>
      <c r="M63" s="97" t="s">
        <v>195</v>
      </c>
      <c r="N63" s="94"/>
      <c r="O63" s="109">
        <f>TALLY_SHEET!J59</f>
        <v>0</v>
      </c>
      <c r="P63" s="99">
        <f t="shared" si="18"/>
        <v>0</v>
      </c>
      <c r="Q63" s="99">
        <v>10</v>
      </c>
      <c r="R63" s="99">
        <f t="shared" si="19"/>
        <v>0</v>
      </c>
      <c r="S63" s="99">
        <v>0</v>
      </c>
      <c r="T63" s="99">
        <v>0.37</v>
      </c>
      <c r="U63" s="110">
        <f t="shared" si="20"/>
        <v>0.10064000000000001</v>
      </c>
      <c r="V63" s="111">
        <f t="shared" si="21"/>
        <v>0</v>
      </c>
      <c r="W63" s="27"/>
      <c r="AB63" s="23" t="s">
        <v>86</v>
      </c>
      <c r="AC63" s="6">
        <f>TALLY_SHEET!J89</f>
        <v>0</v>
      </c>
      <c r="AD63" s="6">
        <v>0.24299999999999999</v>
      </c>
    </row>
    <row r="64" spans="2:44">
      <c r="B64" s="2" t="s">
        <v>194</v>
      </c>
      <c r="C64" s="2"/>
      <c r="D64" s="6">
        <f>TALLY_SHEET!E60</f>
        <v>0</v>
      </c>
      <c r="E64" s="4">
        <v>15</v>
      </c>
      <c r="F64" s="4">
        <f t="shared" si="15"/>
        <v>0</v>
      </c>
      <c r="G64" s="4">
        <v>0</v>
      </c>
      <c r="H64">
        <v>0.56000000000000005</v>
      </c>
      <c r="I64" s="18">
        <f t="shared" si="16"/>
        <v>0.15232000000000004</v>
      </c>
      <c r="J64" s="27">
        <f t="shared" si="17"/>
        <v>0</v>
      </c>
      <c r="M64" s="97" t="s">
        <v>194</v>
      </c>
      <c r="N64" s="94"/>
      <c r="O64" s="109">
        <f>TALLY_SHEET!J60</f>
        <v>0</v>
      </c>
      <c r="P64" s="99">
        <f t="shared" si="18"/>
        <v>0</v>
      </c>
      <c r="Q64" s="99">
        <v>15</v>
      </c>
      <c r="R64" s="99">
        <f t="shared" si="19"/>
        <v>0</v>
      </c>
      <c r="S64" s="99">
        <v>0</v>
      </c>
      <c r="T64" s="99">
        <v>0.56000000000000005</v>
      </c>
      <c r="U64" s="110">
        <f t="shared" si="20"/>
        <v>0.15232000000000004</v>
      </c>
      <c r="V64" s="111">
        <f t="shared" si="21"/>
        <v>0</v>
      </c>
      <c r="W64" s="27"/>
      <c r="AB64" s="23" t="s">
        <v>87</v>
      </c>
      <c r="AC64" s="6">
        <f>TALLY_SHEET!J90</f>
        <v>0</v>
      </c>
      <c r="AD64" s="6">
        <v>1.2250000000000001</v>
      </c>
    </row>
    <row r="65" spans="2:30">
      <c r="J65" s="3"/>
      <c r="M65" s="96"/>
      <c r="N65" s="85"/>
      <c r="O65" s="85"/>
      <c r="P65" s="85"/>
      <c r="Q65" s="85"/>
      <c r="R65" s="85"/>
      <c r="S65" s="85"/>
      <c r="T65" s="85"/>
      <c r="U65" s="85"/>
      <c r="V65" s="112"/>
      <c r="W65" s="3"/>
      <c r="X65" s="3"/>
      <c r="AB65" s="23" t="s">
        <v>88</v>
      </c>
      <c r="AC65" s="6">
        <f>TALLY_SHEET!J91</f>
        <v>0</v>
      </c>
      <c r="AD65" s="6">
        <v>1.3180000000000001</v>
      </c>
    </row>
    <row r="66" spans="2:30">
      <c r="B66" s="135" t="s">
        <v>337</v>
      </c>
      <c r="C66" s="135"/>
      <c r="D66" s="135" t="s">
        <v>341</v>
      </c>
      <c r="E66" s="135"/>
      <c r="F66" s="135"/>
      <c r="H66" s="142" t="s">
        <v>355</v>
      </c>
      <c r="I66" s="142"/>
      <c r="J66" s="51">
        <f>SUM(J56:J64)</f>
        <v>0</v>
      </c>
      <c r="M66" s="96" t="s">
        <v>335</v>
      </c>
      <c r="N66" s="85"/>
      <c r="O66" s="85" t="s">
        <v>343</v>
      </c>
      <c r="P66" s="85"/>
      <c r="Q66" s="85"/>
      <c r="R66" s="85"/>
      <c r="S66" s="85"/>
      <c r="T66" s="197" t="s">
        <v>355</v>
      </c>
      <c r="U66" s="197"/>
      <c r="V66" s="113">
        <f>SUM(V56:V64)</f>
        <v>0</v>
      </c>
      <c r="W66" s="53"/>
      <c r="X66" s="52" t="s">
        <v>354</v>
      </c>
      <c r="Y66" s="54" t="e">
        <f>(J66+V66)/TALLY_SHEET!F10</f>
        <v>#DIV/0!</v>
      </c>
      <c r="AA66" s="51"/>
      <c r="AB66" s="23" t="s">
        <v>89</v>
      </c>
      <c r="AC66" s="6">
        <f>TALLY_SHEET!J92</f>
        <v>0</v>
      </c>
      <c r="AD66" s="6">
        <v>1.9530000000000001</v>
      </c>
    </row>
    <row r="67" spans="2:30">
      <c r="B67" s="135" t="s">
        <v>338</v>
      </c>
      <c r="C67" s="135"/>
      <c r="D67" s="135" t="s">
        <v>342</v>
      </c>
      <c r="E67" s="135"/>
      <c r="F67" s="135"/>
      <c r="M67" s="96" t="s">
        <v>336</v>
      </c>
      <c r="N67" s="85"/>
      <c r="O67" s="85" t="s">
        <v>344</v>
      </c>
      <c r="P67" s="85"/>
      <c r="Q67" s="85"/>
      <c r="R67" s="85"/>
      <c r="S67" s="85"/>
      <c r="T67" s="85"/>
      <c r="U67" s="85"/>
      <c r="V67" s="84"/>
      <c r="AB67" s="23" t="s">
        <v>90</v>
      </c>
      <c r="AC67" s="6">
        <f>TALLY_SHEET!J93</f>
        <v>0</v>
      </c>
      <c r="AD67" s="6">
        <v>8.5999999999999993E-2</v>
      </c>
    </row>
    <row r="68" spans="2:30">
      <c r="M68" s="96"/>
      <c r="N68" s="85"/>
      <c r="O68" s="85"/>
      <c r="P68" s="85"/>
      <c r="Q68" s="85"/>
      <c r="R68" s="200" t="s">
        <v>400</v>
      </c>
      <c r="S68" s="200"/>
      <c r="T68" s="85"/>
      <c r="U68" s="85"/>
      <c r="V68" s="84"/>
      <c r="X68" s="28"/>
      <c r="Y68" s="28"/>
      <c r="AB68" s="23" t="s">
        <v>91</v>
      </c>
      <c r="AC68" s="6">
        <f>TALLY_SHEET!J94</f>
        <v>0</v>
      </c>
      <c r="AD68" s="6">
        <v>0.14699999999999999</v>
      </c>
    </row>
    <row r="69" spans="2:30">
      <c r="M69" s="96"/>
      <c r="N69" s="85"/>
      <c r="O69" s="85"/>
      <c r="P69" s="85"/>
      <c r="Q69" s="85"/>
      <c r="R69" s="85"/>
      <c r="S69" s="104"/>
      <c r="T69" s="104"/>
      <c r="U69" s="104"/>
      <c r="V69" s="107"/>
      <c r="X69" s="28"/>
      <c r="Y69" s="28"/>
      <c r="AB69" s="23" t="s">
        <v>92</v>
      </c>
      <c r="AC69" s="6">
        <f>TALLY_SHEET!J95</f>
        <v>0</v>
      </c>
      <c r="AD69" s="6">
        <v>0.34300000000000003</v>
      </c>
    </row>
    <row r="70" spans="2:30">
      <c r="B70" s="180" t="s">
        <v>233</v>
      </c>
      <c r="C70" s="181"/>
      <c r="D70" s="4"/>
      <c r="E70" s="140"/>
      <c r="F70" s="135"/>
      <c r="G70" s="135"/>
      <c r="K70" s="114" t="s">
        <v>232</v>
      </c>
      <c r="L70" s="89"/>
      <c r="M70" s="89"/>
      <c r="N70" s="89"/>
      <c r="O70" s="89"/>
      <c r="P70" s="89"/>
      <c r="Q70" s="89"/>
      <c r="R70" s="91"/>
      <c r="X70" s="28"/>
      <c r="Y70" s="28"/>
      <c r="AB70" s="23" t="s">
        <v>93</v>
      </c>
      <c r="AC70" s="6">
        <f>TALLY_SHEET!J96</f>
        <v>0</v>
      </c>
      <c r="AD70" s="6">
        <v>1.7000000000000001E-2</v>
      </c>
    </row>
    <row r="71" spans="2:30">
      <c r="C71" s="4"/>
      <c r="D71" s="4"/>
      <c r="K71" s="96"/>
      <c r="L71" s="85"/>
      <c r="M71" s="85"/>
      <c r="N71" s="85"/>
      <c r="O71" s="85"/>
      <c r="P71" s="85"/>
      <c r="Q71" s="85"/>
      <c r="R71" s="84"/>
      <c r="X71" s="28"/>
      <c r="Y71" s="28"/>
      <c r="AB71" s="23" t="s">
        <v>94</v>
      </c>
      <c r="AC71" s="6">
        <f>TALLY_SHEET!J97</f>
        <v>0</v>
      </c>
      <c r="AD71" s="6">
        <v>1.7000000000000001E-2</v>
      </c>
    </row>
    <row r="72" spans="2:30">
      <c r="B72" s="16"/>
      <c r="C72" s="4"/>
      <c r="D72" s="4"/>
      <c r="E72" s="174" t="s">
        <v>380</v>
      </c>
      <c r="F72" s="174"/>
      <c r="G72" s="145" t="s">
        <v>383</v>
      </c>
      <c r="H72" s="145"/>
      <c r="K72" s="96"/>
      <c r="L72" s="85"/>
      <c r="M72" s="199" t="s">
        <v>374</v>
      </c>
      <c r="N72" s="199"/>
      <c r="O72" s="200" t="s">
        <v>388</v>
      </c>
      <c r="P72" s="200"/>
      <c r="Q72" s="85"/>
      <c r="R72" s="84"/>
      <c r="X72" s="28"/>
      <c r="Y72" s="28"/>
      <c r="AB72" s="23" t="s">
        <v>95</v>
      </c>
      <c r="AC72" s="6">
        <f>TALLY_SHEET!J98</f>
        <v>0</v>
      </c>
      <c r="AD72" s="6">
        <v>0.20300000000000001</v>
      </c>
    </row>
    <row r="73" spans="2:30">
      <c r="B73" s="135" t="s">
        <v>381</v>
      </c>
      <c r="C73" s="135"/>
      <c r="D73" s="137"/>
      <c r="E73" s="182">
        <f>TALLY_SHEET!E68</f>
        <v>0</v>
      </c>
      <c r="F73" s="183"/>
      <c r="G73" s="184">
        <f>E73*26.1/100</f>
        <v>0</v>
      </c>
      <c r="H73" s="185"/>
      <c r="K73" s="152" t="s">
        <v>375</v>
      </c>
      <c r="L73" s="149"/>
      <c r="M73" s="201">
        <v>0</v>
      </c>
      <c r="N73" s="202"/>
      <c r="O73" s="203">
        <f>M73/9</f>
        <v>0</v>
      </c>
      <c r="P73" s="200"/>
      <c r="Q73" s="85"/>
      <c r="R73" s="84"/>
      <c r="AB73" s="23" t="s">
        <v>96</v>
      </c>
      <c r="AC73" s="6">
        <f>TALLY_SHEET!J99</f>
        <v>0</v>
      </c>
      <c r="AD73" s="6">
        <v>1.9530000000000001</v>
      </c>
    </row>
    <row r="74" spans="2:30">
      <c r="B74" s="135" t="s">
        <v>382</v>
      </c>
      <c r="C74" s="135"/>
      <c r="D74" s="135"/>
      <c r="E74" s="182">
        <f>TALLY_SHEET!E69</f>
        <v>0</v>
      </c>
      <c r="F74" s="183"/>
      <c r="G74" s="184">
        <f>E74*32.7/100</f>
        <v>0</v>
      </c>
      <c r="H74" s="185"/>
      <c r="K74" s="152" t="s">
        <v>376</v>
      </c>
      <c r="L74" s="149"/>
      <c r="M74" s="201">
        <v>0</v>
      </c>
      <c r="N74" s="202"/>
      <c r="O74" s="203">
        <f>M74/7.2</f>
        <v>0</v>
      </c>
      <c r="P74" s="200"/>
      <c r="Q74" s="99"/>
      <c r="R74" s="84"/>
      <c r="W74" s="27"/>
      <c r="AB74" s="23" t="s">
        <v>97</v>
      </c>
      <c r="AC74" s="6">
        <f>TALLY_SHEET!J100</f>
        <v>0</v>
      </c>
      <c r="AD74" s="6">
        <v>1.9730000000000001</v>
      </c>
    </row>
    <row r="75" spans="2:30">
      <c r="C75" s="4"/>
      <c r="D75" s="4"/>
      <c r="K75" s="96"/>
      <c r="L75" s="85"/>
      <c r="M75" s="85"/>
      <c r="N75" s="85"/>
      <c r="O75" s="85"/>
      <c r="P75" s="85"/>
      <c r="Q75" s="85"/>
      <c r="R75" s="84"/>
      <c r="W75" s="27"/>
      <c r="AB75" s="23" t="s">
        <v>98</v>
      </c>
      <c r="AC75" s="6">
        <f>TALLY_SHEET!J101</f>
        <v>0</v>
      </c>
      <c r="AD75" s="6">
        <v>1.9730000000000001</v>
      </c>
    </row>
    <row r="76" spans="2:30">
      <c r="C76" s="4"/>
      <c r="D76" s="4"/>
      <c r="E76" s="143" t="s">
        <v>384</v>
      </c>
      <c r="F76" s="143"/>
      <c r="G76" s="133">
        <f xml:space="preserve"> G73+G74</f>
        <v>0</v>
      </c>
      <c r="H76" s="133"/>
      <c r="K76" s="96"/>
      <c r="L76" s="85"/>
      <c r="M76" s="198" t="s">
        <v>389</v>
      </c>
      <c r="N76" s="198"/>
      <c r="O76" s="200">
        <f>O73+O74</f>
        <v>0</v>
      </c>
      <c r="P76" s="200"/>
      <c r="Q76" s="85"/>
      <c r="R76" s="84"/>
      <c r="W76" s="27"/>
      <c r="AB76" s="23" t="s">
        <v>99</v>
      </c>
      <c r="AC76" s="6">
        <f>TALLY_SHEET!J102</f>
        <v>0</v>
      </c>
      <c r="AD76" s="6">
        <v>1.9530000000000001</v>
      </c>
    </row>
    <row r="77" spans="2:30">
      <c r="C77" s="4"/>
      <c r="D77" s="4"/>
      <c r="E77" s="133" t="s">
        <v>385</v>
      </c>
      <c r="F77" s="133"/>
      <c r="G77" s="133">
        <f>2.68*G76</f>
        <v>0</v>
      </c>
      <c r="H77" s="133"/>
      <c r="K77" s="96"/>
      <c r="L77" s="85"/>
      <c r="M77" s="200" t="s">
        <v>390</v>
      </c>
      <c r="N77" s="200"/>
      <c r="O77" s="200">
        <f>O76*10.14</f>
        <v>0</v>
      </c>
      <c r="P77" s="200"/>
      <c r="Q77" s="85"/>
      <c r="R77" s="84"/>
      <c r="W77" s="27"/>
      <c r="AB77" s="23" t="s">
        <v>100</v>
      </c>
      <c r="AC77" s="6">
        <f>TALLY_SHEET!J103</f>
        <v>0</v>
      </c>
      <c r="AD77" s="6">
        <v>77.411000000000001</v>
      </c>
    </row>
    <row r="78" spans="2:30">
      <c r="C78" s="4"/>
      <c r="D78" s="4"/>
      <c r="K78" s="96"/>
      <c r="L78" s="85"/>
      <c r="M78" s="99"/>
      <c r="N78" s="99"/>
      <c r="O78" s="85"/>
      <c r="P78" s="85"/>
      <c r="Q78" s="85"/>
      <c r="R78" s="84"/>
      <c r="W78" s="135"/>
      <c r="X78" s="135"/>
      <c r="Y78" s="135"/>
      <c r="AB78" s="23" t="s">
        <v>101</v>
      </c>
      <c r="AC78" s="6">
        <f>TALLY_SHEET!J104</f>
        <v>0</v>
      </c>
      <c r="AD78" s="6">
        <v>1.9890000000000001</v>
      </c>
    </row>
    <row r="79" spans="2:30">
      <c r="C79" s="4"/>
      <c r="D79" s="4"/>
      <c r="E79" s="186" t="s">
        <v>393</v>
      </c>
      <c r="F79" s="187"/>
      <c r="G79" s="129">
        <f>G77*0.272</f>
        <v>0</v>
      </c>
      <c r="H79" s="139"/>
      <c r="I79" s="177" t="s">
        <v>386</v>
      </c>
      <c r="J79" s="178"/>
      <c r="K79" s="96"/>
      <c r="L79" s="85"/>
      <c r="M79" s="175" t="s">
        <v>392</v>
      </c>
      <c r="N79" s="176"/>
      <c r="O79" s="210">
        <f>O77*0.272</f>
        <v>0</v>
      </c>
      <c r="P79" s="211"/>
      <c r="Q79" s="204" t="s">
        <v>395</v>
      </c>
      <c r="R79" s="205"/>
      <c r="AB79" s="23" t="s">
        <v>102</v>
      </c>
      <c r="AC79" s="6">
        <f>TALLY_SHEET!J105</f>
        <v>0</v>
      </c>
      <c r="AD79" s="6">
        <v>0.126</v>
      </c>
    </row>
    <row r="80" spans="2:30">
      <c r="C80" s="4"/>
      <c r="D80" s="4"/>
      <c r="I80" s="173" t="s">
        <v>391</v>
      </c>
      <c r="J80" s="174"/>
      <c r="K80" s="96"/>
      <c r="L80" s="85"/>
      <c r="M80" s="85"/>
      <c r="N80" s="85"/>
      <c r="O80" s="85"/>
      <c r="P80" s="85"/>
      <c r="Q80" s="206" t="s">
        <v>394</v>
      </c>
      <c r="R80" s="207"/>
      <c r="AB80" s="23" t="s">
        <v>103</v>
      </c>
      <c r="AC80" s="6">
        <f>TALLY_SHEET!J106</f>
        <v>0</v>
      </c>
      <c r="AD80" s="6">
        <v>0.36399999999999999</v>
      </c>
    </row>
    <row r="81" spans="3:30">
      <c r="C81" s="4"/>
      <c r="D81" s="4"/>
      <c r="E81" s="186" t="s">
        <v>396</v>
      </c>
      <c r="F81" s="187"/>
      <c r="G81" s="129" t="e">
        <f>G79/TALLY_SHEET!F10</f>
        <v>#DIV/0!</v>
      </c>
      <c r="H81" s="139"/>
      <c r="K81" s="96"/>
      <c r="L81" s="85"/>
      <c r="M81" s="175" t="s">
        <v>396</v>
      </c>
      <c r="N81" s="208"/>
      <c r="O81" s="201" t="e">
        <f>O79/TALLY_SHEET!F10</f>
        <v>#DIV/0!</v>
      </c>
      <c r="P81" s="202"/>
      <c r="Q81" s="85"/>
      <c r="R81" s="84"/>
      <c r="AB81" s="23" t="s">
        <v>104</v>
      </c>
      <c r="AC81" s="6">
        <f>TALLY_SHEET!J107</f>
        <v>0</v>
      </c>
      <c r="AD81" s="6">
        <v>0.48499999999999999</v>
      </c>
    </row>
    <row r="82" spans="3:30">
      <c r="E82" s="188" t="s">
        <v>387</v>
      </c>
      <c r="F82" s="188"/>
      <c r="K82" s="96"/>
      <c r="L82" s="85"/>
      <c r="M82" s="209" t="s">
        <v>387</v>
      </c>
      <c r="N82" s="209"/>
      <c r="O82" s="85"/>
      <c r="P82" s="85"/>
      <c r="Q82" s="85"/>
      <c r="R82" s="84"/>
      <c r="AB82" s="23" t="s">
        <v>105</v>
      </c>
      <c r="AC82" s="6">
        <f>TALLY_SHEET!J108</f>
        <v>0</v>
      </c>
      <c r="AD82" s="6">
        <v>11.052</v>
      </c>
    </row>
    <row r="83" spans="3:30">
      <c r="K83" s="96"/>
      <c r="L83" s="85"/>
      <c r="M83" s="85"/>
      <c r="N83" s="85"/>
      <c r="O83" s="85"/>
      <c r="P83" s="85"/>
      <c r="Q83" s="85"/>
      <c r="R83" s="84"/>
      <c r="AB83" s="23" t="s">
        <v>106</v>
      </c>
      <c r="AC83" s="6">
        <f>TALLY_SHEET!J109</f>
        <v>0</v>
      </c>
      <c r="AD83" s="6">
        <v>8.0000000000000002E-3</v>
      </c>
    </row>
    <row r="84" spans="3:30">
      <c r="K84" s="96"/>
      <c r="L84" s="85"/>
      <c r="M84" s="85"/>
      <c r="N84" s="85"/>
      <c r="O84" s="200" t="s">
        <v>400</v>
      </c>
      <c r="P84" s="200"/>
      <c r="Q84" s="85"/>
      <c r="R84" s="84"/>
      <c r="AB84" s="23" t="s">
        <v>107</v>
      </c>
      <c r="AC84" s="6">
        <f>TALLY_SHEET!J110</f>
        <v>0</v>
      </c>
      <c r="AD84" s="6">
        <v>1.9890000000000001</v>
      </c>
    </row>
    <row r="85" spans="3:30">
      <c r="K85" s="103"/>
      <c r="L85" s="104"/>
      <c r="M85" s="104"/>
      <c r="N85" s="104"/>
      <c r="O85" s="104"/>
      <c r="P85" s="104"/>
      <c r="Q85" s="104"/>
      <c r="R85" s="107"/>
      <c r="AB85" s="23" t="s">
        <v>108</v>
      </c>
      <c r="AC85" s="6">
        <f>TALLY_SHEET!J111</f>
        <v>0</v>
      </c>
      <c r="AD85" s="6">
        <v>0.43</v>
      </c>
    </row>
    <row r="86" spans="3:30">
      <c r="AB86" s="23" t="s">
        <v>208</v>
      </c>
      <c r="AC86" s="6">
        <f>TALLY_SHEET!J112</f>
        <v>0</v>
      </c>
      <c r="AD86" s="6">
        <v>9.8000000000000004E-2</v>
      </c>
    </row>
    <row r="87" spans="3:30">
      <c r="AB87" s="23" t="s">
        <v>109</v>
      </c>
      <c r="AC87" s="6">
        <f>TALLY_SHEET!J113</f>
        <v>0</v>
      </c>
      <c r="AD87" s="6">
        <v>0.18099999999999999</v>
      </c>
    </row>
    <row r="88" spans="3:30">
      <c r="C88" s="6">
        <v>0</v>
      </c>
      <c r="D88" s="6">
        <v>0</v>
      </c>
      <c r="E88" s="179" t="s">
        <v>372</v>
      </c>
      <c r="F88" s="135"/>
      <c r="G88" s="135"/>
      <c r="AB88" s="23" t="s">
        <v>110</v>
      </c>
      <c r="AC88" s="6">
        <f>TALLY_SHEET!J114</f>
        <v>0</v>
      </c>
      <c r="AD88" s="6">
        <v>1.5940000000000001</v>
      </c>
    </row>
    <row r="89" spans="3:30">
      <c r="C89" s="6">
        <v>40</v>
      </c>
      <c r="D89" s="6">
        <v>0.5</v>
      </c>
      <c r="AB89" s="23" t="s">
        <v>111</v>
      </c>
      <c r="AC89" s="6">
        <f>TALLY_SHEET!J115</f>
        <v>0</v>
      </c>
      <c r="AD89" s="6">
        <v>0.24299999999999999</v>
      </c>
    </row>
    <row r="90" spans="3:30">
      <c r="C90" s="6">
        <v>80</v>
      </c>
      <c r="D90" s="6">
        <v>0.67</v>
      </c>
      <c r="AB90" s="23" t="s">
        <v>112</v>
      </c>
      <c r="AC90" s="6">
        <f>TALLY_SHEET!J116</f>
        <v>0</v>
      </c>
      <c r="AD90" s="6">
        <v>1.9530000000000001</v>
      </c>
    </row>
    <row r="91" spans="3:30">
      <c r="C91" s="6">
        <v>200</v>
      </c>
      <c r="D91" s="6">
        <v>0.67</v>
      </c>
      <c r="AB91" s="23" t="s">
        <v>113</v>
      </c>
      <c r="AC91" s="6">
        <f>TALLY_SHEET!J117</f>
        <v>0</v>
      </c>
      <c r="AD91" s="6">
        <v>0.83399999999999996</v>
      </c>
    </row>
    <row r="92" spans="3:30">
      <c r="C92" s="6">
        <v>2500</v>
      </c>
      <c r="D92" s="6">
        <v>0.67</v>
      </c>
      <c r="AB92" s="38" t="s">
        <v>114</v>
      </c>
      <c r="AC92" s="6">
        <f>TALLY_SHEET!J118</f>
        <v>0</v>
      </c>
      <c r="AD92" s="6">
        <v>74.908000000000001</v>
      </c>
    </row>
    <row r="93" spans="3:30">
      <c r="C93" s="6">
        <v>4500</v>
      </c>
      <c r="D93" s="6">
        <v>0.67</v>
      </c>
    </row>
    <row r="94" spans="3:30">
      <c r="C94" s="6">
        <v>100</v>
      </c>
      <c r="D94" s="6">
        <v>0.67</v>
      </c>
    </row>
    <row r="95" spans="3:30">
      <c r="C95" s="6">
        <v>50</v>
      </c>
      <c r="D95" s="6">
        <v>0.67</v>
      </c>
    </row>
    <row r="96" spans="3:30">
      <c r="C96" s="6">
        <v>0</v>
      </c>
      <c r="D96" s="6">
        <v>0</v>
      </c>
    </row>
    <row r="97" spans="3:4">
      <c r="C97" s="6">
        <v>20</v>
      </c>
      <c r="D97" s="6">
        <v>0.4</v>
      </c>
    </row>
    <row r="98" spans="3:4">
      <c r="C98" s="6">
        <v>0</v>
      </c>
      <c r="D98" s="6">
        <v>0</v>
      </c>
    </row>
    <row r="99" spans="3:4">
      <c r="C99" s="6">
        <v>0</v>
      </c>
      <c r="D99" s="6">
        <v>0</v>
      </c>
    </row>
  </sheetData>
  <mergeCells count="99">
    <mergeCell ref="W78:Y78"/>
    <mergeCell ref="O76:P76"/>
    <mergeCell ref="O77:P77"/>
    <mergeCell ref="M76:N76"/>
    <mergeCell ref="M77:N77"/>
    <mergeCell ref="O84:P84"/>
    <mergeCell ref="Q79:R79"/>
    <mergeCell ref="Q80:R80"/>
    <mergeCell ref="M81:N81"/>
    <mergeCell ref="M82:N82"/>
    <mergeCell ref="O81:P81"/>
    <mergeCell ref="O79:P79"/>
    <mergeCell ref="T66:U66"/>
    <mergeCell ref="K73:L73"/>
    <mergeCell ref="K74:L74"/>
    <mergeCell ref="M73:N73"/>
    <mergeCell ref="M74:N74"/>
    <mergeCell ref="R68:S68"/>
    <mergeCell ref="O73:P73"/>
    <mergeCell ref="O74:P74"/>
    <mergeCell ref="H66:I66"/>
    <mergeCell ref="J44:K44"/>
    <mergeCell ref="R44:S44"/>
    <mergeCell ref="M72:N72"/>
    <mergeCell ref="O72:P72"/>
    <mergeCell ref="Q47:R47"/>
    <mergeCell ref="Q48:R48"/>
    <mergeCell ref="R45:S45"/>
    <mergeCell ref="N50:O50"/>
    <mergeCell ref="W13:X13"/>
    <mergeCell ref="B52:C52"/>
    <mergeCell ref="N47:O47"/>
    <mergeCell ref="N48:O48"/>
    <mergeCell ref="F48:G48"/>
    <mergeCell ref="W15:X15"/>
    <mergeCell ref="B42:C42"/>
    <mergeCell ref="J42:K42"/>
    <mergeCell ref="B43:C43"/>
    <mergeCell ref="J43:K43"/>
    <mergeCell ref="B45:C45"/>
    <mergeCell ref="J45:K45"/>
    <mergeCell ref="F47:G47"/>
    <mergeCell ref="B44:C44"/>
    <mergeCell ref="A32:B32"/>
    <mergeCell ref="A33:B33"/>
    <mergeCell ref="A34:B34"/>
    <mergeCell ref="A36:B36"/>
    <mergeCell ref="B37:C37"/>
    <mergeCell ref="B41:C41"/>
    <mergeCell ref="R42:S42"/>
    <mergeCell ref="R43:S43"/>
    <mergeCell ref="B39:C39"/>
    <mergeCell ref="J39:K39"/>
    <mergeCell ref="B40:C40"/>
    <mergeCell ref="J40:K40"/>
    <mergeCell ref="J41:K41"/>
    <mergeCell ref="E81:F81"/>
    <mergeCell ref="G81:H81"/>
    <mergeCell ref="AI1:AJ1"/>
    <mergeCell ref="AP1:AQ1"/>
    <mergeCell ref="AB1:AC1"/>
    <mergeCell ref="W2:X2"/>
    <mergeCell ref="W4:X4"/>
    <mergeCell ref="W9:X9"/>
    <mergeCell ref="W5:X5"/>
    <mergeCell ref="W6:X6"/>
    <mergeCell ref="W7:X7"/>
    <mergeCell ref="W3:X3"/>
    <mergeCell ref="W8:X8"/>
    <mergeCell ref="W11:X11"/>
    <mergeCell ref="W12:X12"/>
    <mergeCell ref="W14:X14"/>
    <mergeCell ref="E88:G88"/>
    <mergeCell ref="B70:C70"/>
    <mergeCell ref="B73:D73"/>
    <mergeCell ref="B74:D74"/>
    <mergeCell ref="E73:F73"/>
    <mergeCell ref="E74:F74"/>
    <mergeCell ref="E72:F72"/>
    <mergeCell ref="G72:H72"/>
    <mergeCell ref="G73:H73"/>
    <mergeCell ref="G74:H74"/>
    <mergeCell ref="G76:H76"/>
    <mergeCell ref="E76:F76"/>
    <mergeCell ref="E70:G70"/>
    <mergeCell ref="E79:F79"/>
    <mergeCell ref="G79:H79"/>
    <mergeCell ref="E82:F82"/>
    <mergeCell ref="B67:C67"/>
    <mergeCell ref="D66:F66"/>
    <mergeCell ref="D67:F67"/>
    <mergeCell ref="B66:C66"/>
    <mergeCell ref="B58:C58"/>
    <mergeCell ref="B61:C61"/>
    <mergeCell ref="I80:J80"/>
    <mergeCell ref="M79:N79"/>
    <mergeCell ref="E77:F77"/>
    <mergeCell ref="G77:H77"/>
    <mergeCell ref="I79:J79"/>
  </mergeCells>
  <pageMargins left="0.7" right="0.7" top="0.75" bottom="0.75" header="0.3" footer="0.3"/>
  <pageSetup orientation="portrait" r:id="rId1"/>
  <ignoredErrors>
    <ignoredError sqref="C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30C6-434E-4641-875C-1B053E150808}">
  <sheetPr>
    <tabColor theme="4"/>
    <pageSetUpPr fitToPage="1"/>
  </sheetPr>
  <dimension ref="B1:F26"/>
  <sheetViews>
    <sheetView showGridLines="0" showZeros="0" tabSelected="1" showWhiteSpace="0" view="pageLayout" zoomScaleNormal="100" zoomScaleSheetLayoutView="100" workbookViewId="0">
      <selection activeCell="G9" sqref="G9"/>
    </sheetView>
  </sheetViews>
  <sheetFormatPr defaultColWidth="11.28515625" defaultRowHeight="28.5" customHeight="1"/>
  <cols>
    <col min="1" max="1" width="4.85546875" style="43" customWidth="1"/>
    <col min="2" max="2" width="43.28515625" style="43" customWidth="1"/>
    <col min="3" max="3" width="24.42578125" style="43" customWidth="1"/>
    <col min="4" max="4" width="9.42578125" style="43" customWidth="1"/>
    <col min="5" max="5" width="10" style="43" customWidth="1"/>
    <col min="6" max="16384" width="11.28515625" style="43"/>
  </cols>
  <sheetData>
    <row r="1" spans="2:6" s="50" customFormat="1" ht="45" customHeight="1">
      <c r="B1" s="212" t="s">
        <v>312</v>
      </c>
      <c r="C1" s="212"/>
      <c r="D1" s="212"/>
      <c r="E1" s="212"/>
      <c r="F1" s="212"/>
    </row>
    <row r="2" spans="2:6" s="49" customFormat="1" ht="45" customHeight="1">
      <c r="B2" s="72" t="str">
        <f>IFERROR(DATA_SHEET!C7,"none")</f>
        <v>none</v>
      </c>
      <c r="C2" s="214" t="s">
        <v>401</v>
      </c>
      <c r="D2" s="214"/>
      <c r="E2" s="214"/>
      <c r="F2" s="73">
        <f>TALLY_SHEET!I10</f>
        <v>0</v>
      </c>
    </row>
    <row r="3" spans="2:6" s="46" customFormat="1" ht="45" customHeight="1">
      <c r="B3" s="58"/>
      <c r="C3" s="55" t="s">
        <v>365</v>
      </c>
      <c r="D3" s="56"/>
      <c r="E3" s="56"/>
      <c r="F3" s="56"/>
    </row>
    <row r="4" spans="2:6" ht="45" customHeight="1">
      <c r="B4" s="63"/>
      <c r="C4" s="74" t="s">
        <v>313</v>
      </c>
      <c r="D4" s="75"/>
      <c r="E4" s="76" t="str">
        <f>IFERROR(DATA_SHEET!S20,"")</f>
        <v/>
      </c>
      <c r="F4" s="75" t="s">
        <v>369</v>
      </c>
    </row>
    <row r="5" spans="2:6" ht="20.65" customHeight="1">
      <c r="B5" s="64"/>
      <c r="C5" s="57"/>
      <c r="D5" s="75"/>
      <c r="E5" s="75"/>
      <c r="F5" s="75"/>
    </row>
    <row r="6" spans="2:6" ht="20.65" customHeight="1">
      <c r="B6" s="65"/>
      <c r="C6" s="215" t="s">
        <v>397</v>
      </c>
      <c r="D6" s="215"/>
      <c r="E6" s="77" t="str">
        <f>IFERROR(C25, "")</f>
        <v/>
      </c>
      <c r="F6" s="75" t="s">
        <v>369</v>
      </c>
    </row>
    <row r="7" spans="2:6" ht="20.65" customHeight="1">
      <c r="B7" s="66"/>
      <c r="C7" s="57"/>
      <c r="D7" s="75"/>
      <c r="E7" s="75"/>
      <c r="F7" s="75"/>
    </row>
    <row r="8" spans="2:6" ht="20.65" customHeight="1">
      <c r="B8" s="71"/>
      <c r="C8" s="74" t="s">
        <v>314</v>
      </c>
      <c r="D8" s="75"/>
      <c r="E8" s="76" t="str">
        <f>IFERROR((E4-E6),"")</f>
        <v/>
      </c>
      <c r="F8" s="75" t="s">
        <v>369</v>
      </c>
    </row>
    <row r="9" spans="2:6" ht="20.65" customHeight="1">
      <c r="B9" s="70" t="str">
        <f>E4</f>
        <v/>
      </c>
      <c r="C9" s="57"/>
      <c r="D9" s="75"/>
      <c r="E9" s="75"/>
      <c r="F9" s="75"/>
    </row>
    <row r="10" spans="2:6" ht="20.65" customHeight="1">
      <c r="B10" s="67" t="str">
        <f>E6</f>
        <v/>
      </c>
      <c r="C10" s="74" t="s">
        <v>315</v>
      </c>
      <c r="D10" s="75"/>
      <c r="E10" s="78">
        <f>DATA_SHEET!E34</f>
        <v>0</v>
      </c>
      <c r="F10" s="79"/>
    </row>
    <row r="11" spans="2:6" ht="20.65" customHeight="1">
      <c r="B11" s="69"/>
      <c r="C11" s="57"/>
      <c r="D11" s="75"/>
      <c r="E11" s="75"/>
      <c r="F11" s="75"/>
    </row>
    <row r="12" spans="2:6" ht="20.65" customHeight="1">
      <c r="B12" s="81" t="str">
        <f>IFERROR("Net carbon capture: "&amp; TEXT(E8/E4,"#%"),"")</f>
        <v/>
      </c>
      <c r="C12" s="80" t="s">
        <v>316</v>
      </c>
      <c r="D12" s="75"/>
      <c r="E12" s="78">
        <f>TALLY_SHEET!F10</f>
        <v>0</v>
      </c>
      <c r="F12" s="79"/>
    </row>
    <row r="13" spans="2:6" ht="20.65" customHeight="1">
      <c r="B13" s="68"/>
      <c r="C13" s="48"/>
    </row>
    <row r="14" spans="2:6" ht="22.5" customHeight="1">
      <c r="B14" s="118" t="s">
        <v>414</v>
      </c>
      <c r="E14" s="118" t="str">
        <f>IFERROR(E4*E12,"")</f>
        <v/>
      </c>
      <c r="F14" s="43" t="s">
        <v>404</v>
      </c>
    </row>
    <row r="15" spans="2:6" s="47" customFormat="1" ht="45" customHeight="1">
      <c r="B15" s="213" t="s">
        <v>402</v>
      </c>
      <c r="C15" s="213"/>
    </row>
    <row r="16" spans="2:6" s="60" customFormat="1" ht="11.25" customHeight="1">
      <c r="B16" s="62" t="s">
        <v>364</v>
      </c>
      <c r="C16" s="61" t="s">
        <v>366</v>
      </c>
      <c r="D16" s="61" t="s">
        <v>367</v>
      </c>
      <c r="E16" s="3"/>
    </row>
    <row r="17" spans="2:4" s="46" customFormat="1" ht="25.15" customHeight="1">
      <c r="B17" s="56" t="s">
        <v>317</v>
      </c>
      <c r="C17" s="117" t="str">
        <f>IFERROR(DATA_SHEET!S47,"")</f>
        <v/>
      </c>
      <c r="D17" s="56" t="s">
        <v>369</v>
      </c>
    </row>
    <row r="18" spans="2:4" s="46" customFormat="1" ht="25.15" customHeight="1">
      <c r="B18" s="56" t="s">
        <v>186</v>
      </c>
      <c r="C18" s="117" t="str">
        <f>IFERROR(DATA_SHEET!S48,"")</f>
        <v/>
      </c>
      <c r="D18" s="56" t="s">
        <v>369</v>
      </c>
    </row>
    <row r="19" spans="2:4" s="46" customFormat="1" ht="25.15" customHeight="1">
      <c r="B19" s="56" t="s">
        <v>370</v>
      </c>
      <c r="C19" s="117" t="str">
        <f>IFERROR(DATA_SHEET!Y66,"")</f>
        <v/>
      </c>
      <c r="D19" s="56" t="s">
        <v>369</v>
      </c>
    </row>
    <row r="20" spans="2:4" s="46" customFormat="1" ht="25.15" customHeight="1">
      <c r="B20" s="83" t="s">
        <v>398</v>
      </c>
      <c r="C20" s="117" t="str">
        <f>IFERROR(DATA_SHEET!G81,"")</f>
        <v/>
      </c>
      <c r="D20" s="56" t="s">
        <v>369</v>
      </c>
    </row>
    <row r="21" spans="2:4" ht="28.5" customHeight="1">
      <c r="B21" s="56" t="s">
        <v>371</v>
      </c>
      <c r="C21" s="117">
        <f>DATA_SHEET!Y15</f>
        <v>0</v>
      </c>
      <c r="D21" s="56" t="s">
        <v>369</v>
      </c>
    </row>
    <row r="22" spans="2:4" ht="28.5" customHeight="1">
      <c r="B22" s="56" t="s">
        <v>362</v>
      </c>
      <c r="C22" s="117">
        <f>DATA_SHEET!Y11</f>
        <v>0</v>
      </c>
      <c r="D22" s="56" t="s">
        <v>369</v>
      </c>
    </row>
    <row r="23" spans="2:4" ht="28.5" customHeight="1">
      <c r="B23" s="56" t="s">
        <v>363</v>
      </c>
      <c r="C23" s="117">
        <f>DATA_SHEET!Y12</f>
        <v>0</v>
      </c>
      <c r="D23" s="56" t="s">
        <v>369</v>
      </c>
    </row>
    <row r="24" spans="2:4" ht="28.5" customHeight="1">
      <c r="B24" s="56" t="s">
        <v>361</v>
      </c>
      <c r="C24" s="117">
        <f>DATA_SHEET!Y13</f>
        <v>0</v>
      </c>
      <c r="D24" s="56" t="s">
        <v>369</v>
      </c>
    </row>
    <row r="25" spans="2:4" ht="28.5" customHeight="1">
      <c r="B25" s="56" t="s">
        <v>403</v>
      </c>
      <c r="C25" s="117" t="str">
        <f>IFERROR(C21+C20+C19+C18+C17,"")</f>
        <v/>
      </c>
      <c r="D25" s="56" t="s">
        <v>369</v>
      </c>
    </row>
    <row r="26" spans="2:4" ht="28.5" customHeight="1">
      <c r="B26" s="45"/>
      <c r="C26" s="44"/>
      <c r="D26" s="59"/>
    </row>
  </sheetData>
  <sheetProtection algorithmName="SHA-512" hashValue="aaeiBFGnE49TmV/41QDQiBsh8ja+MgsKq5oclagDHMXVtzgzmvXzk2JOtybyiVX+Q6Ubf/QZq4LNVNsDGbQDhQ==" saltValue="TQI7ihZsG6Ibgq5O3jBT9A==" spinCount="100000" sheet="1" selectLockedCells="1" selectUnlockedCells="1"/>
  <mergeCells count="4">
    <mergeCell ref="B1:F1"/>
    <mergeCell ref="B15:C15"/>
    <mergeCell ref="C2:E2"/>
    <mergeCell ref="C6:D6"/>
  </mergeCells>
  <phoneticPr fontId="3" type="noConversion"/>
  <dataValidations xWindow="266" yWindow="851" count="8">
    <dataValidation allowBlank="1" showInputMessage="1" showErrorMessage="1" prompt="Create a budget summary in this worksheet. Totals and Cash Balance are in cells C3 through C10. % of income spent is in cell B11, corresponding pie chart is in cell B3" sqref="A1:A2" xr:uid="{C74E5274-CD49-42C7-9843-755E84C5B61B}"/>
    <dataValidation allowBlank="1" showInputMessage="1" showErrorMessage="1" prompt="% of income spent. This value is automatically calculated" sqref="B13" xr:uid="{AEC194B4-B907-4208-BB20-84F1E26B5773}"/>
    <dataValidation allowBlank="1" showInputMessage="1" showErrorMessage="1" prompt="Total Monthly Income is automatically calculated" sqref="C5" xr:uid="{0655625D-39A7-4D24-A666-F75548AB044E}"/>
    <dataValidation allowBlank="1" showInputMessage="1" showErrorMessage="1" prompt="Total Monthly Expenses is automatically calculated" sqref="C7" xr:uid="{49DC008B-08EE-4B0E-9B61-B13DBC8F7DCF}"/>
    <dataValidation allowBlank="1" showInputMessage="1" showErrorMessage="1" prompt="Total Monthly Savings is automatically calculated" sqref="C9" xr:uid="{7B31B1DE-78C2-411B-9F38-26E09BCB52D9}"/>
    <dataValidation allowBlank="1" showInputMessage="1" showErrorMessage="1" prompt="Cash Balance is automatically calculated" sqref="C11 C13" xr:uid="{C6BE3289-258C-4303-AABD-43909EC58630}"/>
    <dataValidation allowBlank="1" showErrorMessage="1" sqref="B1:F1 C3 C12 C17 C19:C20 C22 B17:B24 B5" xr:uid="{7C1BE2DA-1006-49CB-AE52-09E2304099BF}"/>
    <dataValidation allowBlank="1" showInputMessage="1" showErrorMessage="1" prompt="% of Income Spent pie chart is in cells B3 through B10" sqref="B7 B9:B11 B13" xr:uid="{940AE451-431B-41DE-8AD1-C8DC3899C983}"/>
  </dataValidations>
  <printOptions horizontalCentered="1"/>
  <pageMargins left="0.7" right="0.7" top="0.75" bottom="0.75" header="0.3" footer="0.3"/>
  <pageSetup scale="87" fitToHeight="0" orientation="portrait" horizontalDpi="4294967293" verticalDpi="200" r:id="rId1"/>
  <headerFooter differentFirst="1">
    <oddFooter>&amp;CPage &amp;P of &amp;N</oddFooter>
  </headerFooter>
  <ignoredErrors>
    <ignoredError sqref="B7" evalError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D12E7886C094DB931FF02514AF4D7" ma:contentTypeVersion="4" ma:contentTypeDescription="Create a new document." ma:contentTypeScope="" ma:versionID="b4f4446dc3ea7f2f8682430980cb9b8f">
  <xsd:schema xmlns:xsd="http://www.w3.org/2001/XMLSchema" xmlns:xs="http://www.w3.org/2001/XMLSchema" xmlns:p="http://schemas.microsoft.com/office/2006/metadata/properties" xmlns:ns3="04d15de4-38b6-4ade-ac92-4335e1dc9ca9" targetNamespace="http://schemas.microsoft.com/office/2006/metadata/properties" ma:root="true" ma:fieldsID="2ab06fb6f013e0f67e846aa6c951610b" ns3:_="">
    <xsd:import namespace="04d15de4-38b6-4ade-ac92-4335e1dc9c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15de4-38b6-4ade-ac92-4335e1dc9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449CD3-FF99-4B20-83C5-243BDBDFA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15de4-38b6-4ade-ac92-4335e1dc9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41DDC-B988-41DA-B93D-DC9071B07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C68B8-88CB-4E32-89B0-878A253C3F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d15de4-38b6-4ade-ac92-4335e1dc9ca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</vt:lpstr>
      <vt:lpstr>TALLY_SHEET</vt:lpstr>
      <vt:lpstr>DATA_SHEET</vt:lpstr>
      <vt:lpstr>SUMMARY</vt:lpstr>
      <vt:lpstr>SUMMARY!BudgetTitle</vt:lpstr>
      <vt:lpstr>TALLY_SHEET!Print_Area</vt:lpstr>
      <vt:lpstr>SUMMARY!Print_Titles</vt:lpstr>
      <vt:lpstr>SUMMARY!Title1</vt:lpstr>
      <vt:lpstr>SUMMARY!Total_Monthly_Expenses</vt:lpstr>
      <vt:lpstr>SUMMARY!Total_Monthly_Income</vt:lpstr>
      <vt:lpstr>SUMMARY!Total_Monthly_Savings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Stewart Ian Cameron</cp:lastModifiedBy>
  <cp:lastPrinted>2023-06-14T19:13:13Z</cp:lastPrinted>
  <dcterms:created xsi:type="dcterms:W3CDTF">2022-09-05T14:54:27Z</dcterms:created>
  <dcterms:modified xsi:type="dcterms:W3CDTF">2024-05-01T18:17:53Z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0x01010019BD12E7886C094DB931FF02514AF4D7</vt:lpwstr>
  </property>
</Properties>
</file>