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eron\Desktop\CARBON LCA version 3\"/>
    </mc:Choice>
  </mc:AlternateContent>
  <xr:revisionPtr revIDLastSave="0" documentId="13_ncr:1_{187567F6-2162-4457-B379-10AA91AF7B40}" xr6:coauthVersionLast="47" xr6:coauthVersionMax="47" xr10:uidLastSave="{00000000-0000-0000-0000-000000000000}"/>
  <workbookProtection workbookAlgorithmName="SHA-512" workbookHashValue="zq7cLGyYUhDvsH3ur/Y3XZaasulKvIkCz+cWkG0XN4G/AxS3x/54tAhNiWR7eICn1pTCNQGB3A1EJaPHF+u7CA==" workbookSaltValue="D+buSNmiBDPxkLvYc1kVMw==" workbookSpinCount="100000" lockStructure="1"/>
  <bookViews>
    <workbookView xWindow="1530" yWindow="300" windowWidth="25155" windowHeight="16965" tabRatio="737" activeTab="3" xr2:uid="{4ED0D4C1-997D-40DF-80ED-A4E52D7FECFC}"/>
  </bookViews>
  <sheets>
    <sheet name="COVER" sheetId="4" r:id="rId1"/>
    <sheet name="TALLY_SHEET" sheetId="1" r:id="rId2"/>
    <sheet name="DATA_SHEET" sheetId="8" state="hidden" r:id="rId3"/>
    <sheet name="SUMMARY" sheetId="11" r:id="rId4"/>
  </sheets>
  <externalReferences>
    <externalReference r:id="rId5"/>
  </externalReferences>
  <definedNames>
    <definedName name="BudgetTitle" localSheetId="3">SUMMARY!$B$1</definedName>
    <definedName name="BudgetTitle">'[1]Monthly income'!$B$1</definedName>
    <definedName name="_xlnm.Print_Area" localSheetId="1">TALLY_SHEET!$A$1:$J$192</definedName>
    <definedName name="_xlnm.Print_Titles" localSheetId="3">SUMMARY!$16:$16</definedName>
    <definedName name="Title1" localSheetId="3">Income3[[#Headers],[Column1]]</definedName>
    <definedName name="Title1">[1]!Income[[#Headers],[Item]]</definedName>
    <definedName name="Title2" localSheetId="3">[1]!Savings[[#Headers],[Date]]</definedName>
    <definedName name="Title2">[1]!Savings[[#Headers],[Date]]</definedName>
    <definedName name="Title3" localSheetId="3">[1]!Expenses[[#Headers],[Item]]</definedName>
    <definedName name="Title3">[1]!Expenses[[#Headers],[Item]]</definedName>
    <definedName name="Total_Monthly_Expenses" localSheetId="3">SUMMARY!$C$7</definedName>
    <definedName name="Total_Monthly_Expenses">'[1]Monthly income'!$C$7</definedName>
    <definedName name="Total_Monthly_Income" localSheetId="3">SUMMARY!$C$5</definedName>
    <definedName name="Total_Monthly_Income">'[1]Monthly income'!$C$5</definedName>
    <definedName name="Total_Monthly_Savings" localSheetId="3">SUMMARY!$C$9</definedName>
    <definedName name="Total_Monthly_Savings">'[1]Monthly income'!$C$9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1" l="1"/>
  <c r="C17" i="11"/>
  <c r="E12" i="11"/>
  <c r="F2" i="11"/>
  <c r="AI54" i="8"/>
  <c r="AI53" i="8"/>
  <c r="AI52" i="8"/>
  <c r="AI51" i="8"/>
  <c r="AI50" i="8"/>
  <c r="AI49" i="8"/>
  <c r="AI48" i="8"/>
  <c r="AI47" i="8"/>
  <c r="M74" i="8"/>
  <c r="O74" i="8" s="1"/>
  <c r="M73" i="8"/>
  <c r="O73" i="8" s="1"/>
  <c r="O62" i="8"/>
  <c r="P62" i="8" s="1"/>
  <c r="R62" i="8" s="1"/>
  <c r="O63" i="8"/>
  <c r="P63" i="8" s="1"/>
  <c r="R63" i="8" s="1"/>
  <c r="O64" i="8"/>
  <c r="P64" i="8" s="1"/>
  <c r="R64" i="8" s="1"/>
  <c r="O61" i="8"/>
  <c r="P61" i="8" s="1"/>
  <c r="R61" i="8" s="1"/>
  <c r="O60" i="8"/>
  <c r="P60" i="8" s="1"/>
  <c r="R60" i="8" s="1"/>
  <c r="O59" i="8"/>
  <c r="P59" i="8" s="1"/>
  <c r="R59" i="8" s="1"/>
  <c r="O58" i="8"/>
  <c r="P58" i="8" s="1"/>
  <c r="R58" i="8" s="1"/>
  <c r="O57" i="8"/>
  <c r="P57" i="8" s="1"/>
  <c r="R57" i="8" s="1"/>
  <c r="O56" i="8"/>
  <c r="P56" i="8" s="1"/>
  <c r="R56" i="8" s="1"/>
  <c r="L45" i="8"/>
  <c r="L43" i="8"/>
  <c r="L42" i="8"/>
  <c r="L41" i="8"/>
  <c r="L40" i="8"/>
  <c r="L39" i="8"/>
  <c r="G74" i="8"/>
  <c r="G73" i="8"/>
  <c r="D45" i="8"/>
  <c r="B6" i="11"/>
  <c r="F20" i="8"/>
  <c r="F21" i="8"/>
  <c r="F22" i="8"/>
  <c r="F23" i="8"/>
  <c r="F24" i="8"/>
  <c r="F25" i="8"/>
  <c r="F26" i="8"/>
  <c r="F27" i="8"/>
  <c r="F28" i="8"/>
  <c r="F29" i="8"/>
  <c r="F30" i="8"/>
  <c r="F31" i="8"/>
  <c r="E20" i="8"/>
  <c r="E21" i="8"/>
  <c r="E22" i="8"/>
  <c r="E23" i="8"/>
  <c r="E24" i="8"/>
  <c r="E25" i="8"/>
  <c r="E26" i="8"/>
  <c r="E27" i="8"/>
  <c r="E28" i="8"/>
  <c r="E29" i="8"/>
  <c r="E30" i="8"/>
  <c r="E31" i="8"/>
  <c r="AC36" i="8"/>
  <c r="AC37" i="8"/>
  <c r="AC38" i="8"/>
  <c r="AC39" i="8"/>
  <c r="AC40" i="8"/>
  <c r="AC41" i="8"/>
  <c r="AC42" i="8"/>
  <c r="AC43" i="8"/>
  <c r="AC44" i="8"/>
  <c r="AC45" i="8"/>
  <c r="F56" i="8"/>
  <c r="D57" i="8"/>
  <c r="F57" i="8" s="1"/>
  <c r="D58" i="8"/>
  <c r="F58" i="8" s="1"/>
  <c r="D59" i="8"/>
  <c r="F59" i="8" s="1"/>
  <c r="D60" i="8"/>
  <c r="F60" i="8" s="1"/>
  <c r="D61" i="8"/>
  <c r="F61" i="8" s="1"/>
  <c r="D62" i="8"/>
  <c r="F62" i="8" s="1"/>
  <c r="D63" i="8"/>
  <c r="F63" i="8" s="1"/>
  <c r="D64" i="8"/>
  <c r="F64" i="8" s="1"/>
  <c r="D40" i="8"/>
  <c r="D41" i="8"/>
  <c r="D42" i="8"/>
  <c r="D43" i="8"/>
  <c r="B7" i="8"/>
  <c r="B8" i="8"/>
  <c r="B9" i="8"/>
  <c r="B10" i="8"/>
  <c r="B11" i="8"/>
  <c r="B12" i="8"/>
  <c r="B13" i="8"/>
  <c r="AO50" i="8"/>
  <c r="AO51" i="8"/>
  <c r="AO52" i="8"/>
  <c r="AO53" i="8"/>
  <c r="AO54" i="8"/>
  <c r="AO55" i="8"/>
  <c r="AO56" i="8"/>
  <c r="AO57" i="8"/>
  <c r="AO58" i="8"/>
  <c r="AO59" i="8"/>
  <c r="AI45" i="8"/>
  <c r="AI46" i="8"/>
  <c r="U57" i="8"/>
  <c r="U58" i="8"/>
  <c r="U59" i="8"/>
  <c r="U60" i="8"/>
  <c r="U61" i="8"/>
  <c r="U62" i="8"/>
  <c r="U63" i="8"/>
  <c r="U64" i="8"/>
  <c r="U56" i="8"/>
  <c r="I57" i="8"/>
  <c r="I58" i="8"/>
  <c r="I59" i="8"/>
  <c r="I60" i="8"/>
  <c r="I61" i="8"/>
  <c r="I62" i="8"/>
  <c r="I63" i="8"/>
  <c r="I64" i="8"/>
  <c r="I56" i="8"/>
  <c r="O40" i="8"/>
  <c r="O41" i="8"/>
  <c r="O42" i="8"/>
  <c r="O43" i="8"/>
  <c r="O45" i="8"/>
  <c r="O39" i="8"/>
  <c r="G45" i="8"/>
  <c r="G40" i="8"/>
  <c r="G41" i="8"/>
  <c r="G42" i="8"/>
  <c r="G43" i="8"/>
  <c r="G39" i="8"/>
  <c r="G76" i="8" l="1"/>
  <c r="G77" i="8" s="1"/>
  <c r="G81" i="8" s="1"/>
  <c r="O76" i="8"/>
  <c r="O77" i="8" s="1"/>
  <c r="O79" i="8" s="1"/>
  <c r="O81" i="8" s="1"/>
  <c r="C20" i="11" s="1"/>
  <c r="J59" i="8"/>
  <c r="V60" i="8"/>
  <c r="H42" i="8"/>
  <c r="V59" i="8"/>
  <c r="P40" i="8"/>
  <c r="J60" i="8"/>
  <c r="V57" i="8"/>
  <c r="J57" i="8"/>
  <c r="J58" i="8"/>
  <c r="H41" i="8"/>
  <c r="P45" i="8"/>
  <c r="P48" i="8" s="1"/>
  <c r="P42" i="8"/>
  <c r="P41" i="8"/>
  <c r="P43" i="8"/>
  <c r="H40" i="8"/>
  <c r="J64" i="8"/>
  <c r="V61" i="8"/>
  <c r="H43" i="8"/>
  <c r="J61" i="8"/>
  <c r="V58" i="8"/>
  <c r="V56" i="8"/>
  <c r="J56" i="8"/>
  <c r="V64" i="8"/>
  <c r="V63" i="8"/>
  <c r="V62" i="8"/>
  <c r="J62" i="8"/>
  <c r="J63" i="8"/>
  <c r="H45" i="8"/>
  <c r="H48" i="8" s="1"/>
  <c r="P39" i="8"/>
  <c r="H39" i="8"/>
  <c r="AO31" i="8"/>
  <c r="AO32" i="8"/>
  <c r="AO33" i="8"/>
  <c r="AO34" i="8"/>
  <c r="AO35" i="8"/>
  <c r="AO36" i="8"/>
  <c r="AO37" i="8"/>
  <c r="AO38" i="8"/>
  <c r="AO39" i="8"/>
  <c r="AO40" i="8"/>
  <c r="AO41" i="8"/>
  <c r="AO42" i="8"/>
  <c r="AO43" i="8"/>
  <c r="AO44" i="8"/>
  <c r="AO45" i="8"/>
  <c r="AO46" i="8"/>
  <c r="AO47" i="8"/>
  <c r="AO48" i="8"/>
  <c r="AO49" i="8"/>
  <c r="AO2" i="8"/>
  <c r="AQ2" i="8" s="1" a="1"/>
  <c r="AQ2" i="8" s="1"/>
  <c r="AO3" i="8"/>
  <c r="AO4" i="8"/>
  <c r="AO5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2" i="8"/>
  <c r="AK2" i="8" s="1" a="1"/>
  <c r="AK2" i="8" s="1"/>
  <c r="AI3" i="8"/>
  <c r="AI4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2" i="8"/>
  <c r="AE2" i="8" s="1" a="1"/>
  <c r="AE2" i="8" s="1"/>
  <c r="AC3" i="8"/>
  <c r="AC4" i="8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46" i="8"/>
  <c r="D34" i="1"/>
  <c r="A20" i="8" a="1"/>
  <c r="A20" i="8" s="1"/>
  <c r="C7" i="8" a="1"/>
  <c r="C7" i="8" s="1"/>
  <c r="B2" i="11" s="1"/>
  <c r="D31" i="8"/>
  <c r="D30" i="8"/>
  <c r="D29" i="8"/>
  <c r="D28" i="8"/>
  <c r="D27" i="8"/>
  <c r="D26" i="8"/>
  <c r="D25" i="8"/>
  <c r="D24" i="8"/>
  <c r="D23" i="8"/>
  <c r="D22" i="8"/>
  <c r="G22" i="8" s="1"/>
  <c r="H22" i="8" s="1"/>
  <c r="I22" i="8" s="1"/>
  <c r="D21" i="8"/>
  <c r="D20" i="8"/>
  <c r="G7" i="8" a="1"/>
  <c r="G7" i="8" s="1"/>
  <c r="I7" i="8" a="1"/>
  <c r="I7" i="8" s="1"/>
  <c r="E7" i="8" a="1"/>
  <c r="E7" i="8" s="1"/>
  <c r="G79" i="8" l="1"/>
  <c r="V66" i="8"/>
  <c r="C19" i="11" s="1"/>
  <c r="S48" i="8"/>
  <c r="C18" i="11" s="1"/>
  <c r="Y11" i="8"/>
  <c r="C22" i="11" s="1"/>
  <c r="H47" i="8"/>
  <c r="J66" i="8"/>
  <c r="P47" i="8"/>
  <c r="Y13" i="8"/>
  <c r="C24" i="11" s="1"/>
  <c r="Y12" i="8"/>
  <c r="C23" i="11" s="1"/>
  <c r="G20" i="8"/>
  <c r="H20" i="8" s="1"/>
  <c r="I20" i="8" s="1"/>
  <c r="G23" i="8"/>
  <c r="H23" i="8" s="1"/>
  <c r="I23" i="8" s="1"/>
  <c r="J23" i="8" s="1"/>
  <c r="K23" i="8" s="1"/>
  <c r="G21" i="8"/>
  <c r="H21" i="8" s="1"/>
  <c r="I21" i="8" s="1"/>
  <c r="J21" i="8" s="1"/>
  <c r="K21" i="8" s="1"/>
  <c r="M21" i="8" s="1"/>
  <c r="G25" i="8"/>
  <c r="H25" i="8" s="1"/>
  <c r="I25" i="8" s="1"/>
  <c r="J25" i="8" s="1"/>
  <c r="K25" i="8" s="1"/>
  <c r="G24" i="8"/>
  <c r="H24" i="8" s="1"/>
  <c r="I24" i="8" s="1"/>
  <c r="J24" i="8" s="1"/>
  <c r="K24" i="8" s="1"/>
  <c r="J22" i="8"/>
  <c r="K22" i="8" s="1"/>
  <c r="L22" i="8" s="1"/>
  <c r="N22" i="8" s="1"/>
  <c r="G31" i="8"/>
  <c r="H31" i="8" s="1"/>
  <c r="I31" i="8" s="1"/>
  <c r="J31" i="8" s="1"/>
  <c r="K31" i="8" s="1"/>
  <c r="G26" i="8"/>
  <c r="H26" i="8" s="1"/>
  <c r="I26" i="8" s="1"/>
  <c r="J26" i="8" s="1"/>
  <c r="K26" i="8" s="1"/>
  <c r="G27" i="8"/>
  <c r="H27" i="8" s="1"/>
  <c r="I27" i="8" s="1"/>
  <c r="J27" i="8" s="1"/>
  <c r="K27" i="8" s="1"/>
  <c r="G29" i="8"/>
  <c r="H29" i="8" s="1"/>
  <c r="I29" i="8" s="1"/>
  <c r="J29" i="8" s="1"/>
  <c r="K29" i="8" s="1"/>
  <c r="M29" i="8" s="1"/>
  <c r="G30" i="8"/>
  <c r="H30" i="8" s="1"/>
  <c r="I30" i="8" s="1"/>
  <c r="J30" i="8" s="1"/>
  <c r="K30" i="8" s="1"/>
  <c r="G28" i="8"/>
  <c r="H28" i="8" s="1"/>
  <c r="I28" i="8" s="1"/>
  <c r="J28" i="8" s="1"/>
  <c r="K28" i="8" s="1"/>
  <c r="S47" i="8" l="1"/>
  <c r="M22" i="8"/>
  <c r="P22" i="8" s="1"/>
  <c r="L23" i="8"/>
  <c r="N23" i="8" s="1"/>
  <c r="L25" i="8"/>
  <c r="N25" i="8" s="1"/>
  <c r="L30" i="8"/>
  <c r="N30" i="8" s="1"/>
  <c r="L26" i="8"/>
  <c r="N26" i="8" s="1"/>
  <c r="L27" i="8"/>
  <c r="N27" i="8" s="1"/>
  <c r="L28" i="8"/>
  <c r="N28" i="8" s="1"/>
  <c r="L31" i="8"/>
  <c r="N31" i="8" s="1"/>
  <c r="M28" i="8"/>
  <c r="L24" i="8"/>
  <c r="N24" i="8" s="1"/>
  <c r="M23" i="8"/>
  <c r="M30" i="8"/>
  <c r="M31" i="8"/>
  <c r="M26" i="8"/>
  <c r="M24" i="8"/>
  <c r="L21" i="8"/>
  <c r="N21" i="8" s="1"/>
  <c r="P21" i="8" s="1"/>
  <c r="L29" i="8"/>
  <c r="N29" i="8" s="1"/>
  <c r="P29" i="8" s="1"/>
  <c r="M27" i="8"/>
  <c r="M25" i="8"/>
  <c r="O22" i="8"/>
  <c r="Y15" i="8" l="1"/>
  <c r="C21" i="11" s="1"/>
  <c r="C25" i="11" s="1"/>
  <c r="P25" i="8"/>
  <c r="P23" i="8"/>
  <c r="P31" i="8"/>
  <c r="P30" i="8"/>
  <c r="O27" i="8"/>
  <c r="P27" i="8"/>
  <c r="O24" i="8"/>
  <c r="O26" i="8"/>
  <c r="O29" i="8"/>
  <c r="O30" i="8"/>
  <c r="P28" i="8"/>
  <c r="O31" i="8"/>
  <c r="O25" i="8"/>
  <c r="O21" i="8"/>
  <c r="P24" i="8"/>
  <c r="O23" i="8"/>
  <c r="P26" i="8"/>
  <c r="O28" i="8"/>
  <c r="E6" i="11" l="1"/>
  <c r="E34" i="8"/>
  <c r="E10" i="11" s="1"/>
  <c r="B10" i="11" l="1"/>
  <c r="J20" i="8"/>
  <c r="K20" i="8" s="1"/>
  <c r="M20" i="8" s="1"/>
  <c r="L20" i="8" l="1"/>
  <c r="N20" i="8" s="1"/>
  <c r="P20" i="8" s="1"/>
  <c r="R20" i="8" l="1"/>
  <c r="S20" i="8" s="1"/>
  <c r="E4" i="11" s="1"/>
  <c r="O20" i="8"/>
  <c r="Q20" i="8" s="1"/>
  <c r="E8" i="11" l="1"/>
  <c r="E14" i="11" s="1"/>
  <c r="B9" i="1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<sst xmlns="http://schemas.openxmlformats.org/spreadsheetml/2006/main" count="824" uniqueCount="457">
  <si>
    <t>Balsam fir</t>
  </si>
  <si>
    <t>Fraser fir</t>
  </si>
  <si>
    <t>Douglas fir</t>
  </si>
  <si>
    <t>Blue spruce</t>
  </si>
  <si>
    <t>Scots pine</t>
  </si>
  <si>
    <t>East. white pine</t>
  </si>
  <si>
    <t>White spruce</t>
  </si>
  <si>
    <t>propane</t>
  </si>
  <si>
    <t>LPG</t>
  </si>
  <si>
    <t>species</t>
  </si>
  <si>
    <t>height</t>
  </si>
  <si>
    <t>white spruce</t>
  </si>
  <si>
    <t>blue spruce</t>
  </si>
  <si>
    <t xml:space="preserve">Scots pine </t>
  </si>
  <si>
    <t>radius (m)</t>
  </si>
  <si>
    <t>species specific</t>
  </si>
  <si>
    <t>(1 ha = 2.47 acres)</t>
  </si>
  <si>
    <t>5      (1.52)</t>
  </si>
  <si>
    <t>4.5  (1.37)</t>
  </si>
  <si>
    <t>5.5   (1.68)</t>
  </si>
  <si>
    <t>6      (1.83)</t>
  </si>
  <si>
    <t>6.5  (1.98)</t>
  </si>
  <si>
    <t>7      (2.13)</t>
  </si>
  <si>
    <t>7.5   (2.29)</t>
  </si>
  <si>
    <t>8      (2.44)</t>
  </si>
  <si>
    <t>8.5   (2.59)</t>
  </si>
  <si>
    <t>9      (2.74)</t>
  </si>
  <si>
    <t>Height in</t>
  </si>
  <si>
    <t xml:space="preserve"> ft     (m)</t>
  </si>
  <si>
    <t>440 Superior Spray Oil</t>
  </si>
  <si>
    <t>470 Supreme Spray Oil</t>
  </si>
  <si>
    <t>Acora Insecticide</t>
  </si>
  <si>
    <t>Acramite 4SC</t>
  </si>
  <si>
    <t>Akari 5SC Miticide/Insecticide</t>
  </si>
  <si>
    <t xml:space="preserve">Antixx Plus </t>
  </si>
  <si>
    <t>AzaDirect Botanical Insecticide</t>
  </si>
  <si>
    <t>Biocover LS</t>
  </si>
  <si>
    <t xml:space="preserve">Biocover MLT </t>
  </si>
  <si>
    <t>Biocover SS</t>
  </si>
  <si>
    <t>Biocover UL</t>
  </si>
  <si>
    <t>Bug-N-Sluggo Insect, Slug, Snail Bait</t>
  </si>
  <si>
    <t xml:space="preserve">Captiva  </t>
  </si>
  <si>
    <t>Captiva Prime</t>
  </si>
  <si>
    <t>Confirm</t>
  </si>
  <si>
    <t>Damoil Dormant &amp; Summer Spray Oil</t>
  </si>
  <si>
    <t>Diflumax 2L</t>
  </si>
  <si>
    <t>Dimilin 25W IGR WP</t>
  </si>
  <si>
    <t>Ecoworks EC</t>
  </si>
  <si>
    <t>Envidor 2SC Miticide</t>
  </si>
  <si>
    <t>Glacial Spray Fluid</t>
  </si>
  <si>
    <t>Hexygon DF Miticide</t>
  </si>
  <si>
    <t>Hi-Supreme 440 Spray Oil</t>
  </si>
  <si>
    <t xml:space="preserve">IAP 440 Spray Oil </t>
  </si>
  <si>
    <t xml:space="preserve">IAP Summer 415 Spray Oil </t>
  </si>
  <si>
    <t>Intrepid 2F</t>
  </si>
  <si>
    <t>Invertid 2F</t>
  </si>
  <si>
    <t>Lesco Horticultural Oil Plus</t>
  </si>
  <si>
    <t>Magister SC Miticide</t>
  </si>
  <si>
    <t>Mainspring GNL</t>
  </si>
  <si>
    <t>Mimic 2 LV Speciality Insecticide</t>
  </si>
  <si>
    <t xml:space="preserve">Movento     </t>
  </si>
  <si>
    <t>Omite 30WS</t>
  </si>
  <si>
    <t>Omite 6E</t>
  </si>
  <si>
    <t>Omni Oil 6-E</t>
  </si>
  <si>
    <t>Onager</t>
  </si>
  <si>
    <t>Pradia</t>
  </si>
  <si>
    <t xml:space="preserve">Purespray 10E </t>
  </si>
  <si>
    <t xml:space="preserve">Purespray 15E </t>
  </si>
  <si>
    <t xml:space="preserve">Purespray Foliar 22E </t>
  </si>
  <si>
    <t>Purespray Green</t>
  </si>
  <si>
    <t>RTSA Horticultural Oil</t>
  </si>
  <si>
    <t>Sarisa</t>
  </si>
  <si>
    <t>Savey</t>
  </si>
  <si>
    <t>Seican</t>
  </si>
  <si>
    <t>Sunspray Ultra-Fine Spray Oil</t>
  </si>
  <si>
    <t>Talus</t>
  </si>
  <si>
    <t>Tritek</t>
  </si>
  <si>
    <t>Ultor</t>
  </si>
  <si>
    <t>Vendex 50 WP Miticide</t>
  </si>
  <si>
    <t>415 Superior Spray Oil</t>
  </si>
  <si>
    <t>Acenthrin Insecticide</t>
  </si>
  <si>
    <t>Admire Pro</t>
  </si>
  <si>
    <t xml:space="preserve">Altus  </t>
  </si>
  <si>
    <t>Apollo SC Ovicide/Miticide</t>
  </si>
  <si>
    <t>Asana Xl</t>
  </si>
  <si>
    <t>Avid 1.5% EC</t>
  </si>
  <si>
    <t>Blackhawk</t>
  </si>
  <si>
    <t xml:space="preserve">Brandt Antixx Plus Ant &amp; Crawling </t>
  </si>
  <si>
    <t xml:space="preserve">Carbaryl 4L Insecticide </t>
  </si>
  <si>
    <t xml:space="preserve">Conserve  </t>
  </si>
  <si>
    <t>Defiance 0.86 EC</t>
  </si>
  <si>
    <t>Devinir</t>
  </si>
  <si>
    <t>Drexel Carbaryl 4L Insecticide</t>
  </si>
  <si>
    <t>Drexel Malathion  5 EC Insecticide</t>
  </si>
  <si>
    <t>DuPont Asana XL Insecticide</t>
  </si>
  <si>
    <t xml:space="preserve">Endeavor  </t>
  </si>
  <si>
    <t xml:space="preserve">Entrust 80W Naturalyte  </t>
  </si>
  <si>
    <t>Flagship 0.22 G Insecticide</t>
  </si>
  <si>
    <t>Flagship 25 WG</t>
  </si>
  <si>
    <t xml:space="preserve">Floramite SC  </t>
  </si>
  <si>
    <t>Fyfanon 57 % EC</t>
  </si>
  <si>
    <t>Gowan Malathion 8 Flowable</t>
  </si>
  <si>
    <t>Imidan 70W</t>
  </si>
  <si>
    <t>Lorsban Advanced</t>
  </si>
  <si>
    <t>Minx 2 Miticide</t>
  </si>
  <si>
    <t>Nuprid 4FMax</t>
  </si>
  <si>
    <t>Onyx Pro</t>
  </si>
  <si>
    <t>Prey 1.6</t>
  </si>
  <si>
    <t>Safari 20 SG</t>
  </si>
  <si>
    <t>Serpent 1 EC</t>
  </si>
  <si>
    <t>Sevin Brand XLR Plus</t>
  </si>
  <si>
    <t>Sevin SL Carbaryl Insecticide</t>
  </si>
  <si>
    <t>Sniper</t>
  </si>
  <si>
    <t>TetraSan 5 WDG</t>
  </si>
  <si>
    <t>Transform WG</t>
  </si>
  <si>
    <t>Ultra-Pure Oil Hort insct,mite,fung.</t>
  </si>
  <si>
    <t>Warhawk</t>
  </si>
  <si>
    <t>Subdue Maxx</t>
  </si>
  <si>
    <t>Adorn</t>
  </si>
  <si>
    <t>Affirm WDG Fungicide</t>
  </si>
  <si>
    <t>Aframe</t>
  </si>
  <si>
    <t>Areca Fungicide</t>
  </si>
  <si>
    <t>Armada 50 WDG</t>
  </si>
  <si>
    <t>Avelyo Fungicide</t>
  </si>
  <si>
    <t>Banner Maxx II Fungicide</t>
  </si>
  <si>
    <t>Bayleton FLO</t>
  </si>
  <si>
    <t>Bravo Weather Stik</t>
  </si>
  <si>
    <t>Broadform</t>
  </si>
  <si>
    <t>Cercobin Fungicide</t>
  </si>
  <si>
    <t>Chipco 26019 FLO</t>
  </si>
  <si>
    <t>Cleary 3336 Fungicide</t>
  </si>
  <si>
    <t>Compass</t>
  </si>
  <si>
    <t>Concert II</t>
  </si>
  <si>
    <t>Contrast Fungicide</t>
  </si>
  <si>
    <t>Daconil WeatherStik</t>
  </si>
  <si>
    <t>Daconil ZN</t>
  </si>
  <si>
    <t>Decree 50 WG</t>
  </si>
  <si>
    <t>Dithane 75DF Rainshield</t>
  </si>
  <si>
    <t>Dithane F-45 Rainshield</t>
  </si>
  <si>
    <t>Dithane M45</t>
  </si>
  <si>
    <t>Eagle 20 EW</t>
  </si>
  <si>
    <t>Echo 90 DF</t>
  </si>
  <si>
    <t>Endorse WP</t>
  </si>
  <si>
    <t>Insignia Fungicide</t>
  </si>
  <si>
    <t>Micora</t>
  </si>
  <si>
    <t>Mural Fungicide</t>
  </si>
  <si>
    <t>Orkestra Intrinsic Brand Fungicide</t>
  </si>
  <si>
    <t>Pageant Intrinsic Brand Fungicide</t>
  </si>
  <si>
    <t>Palladium</t>
  </si>
  <si>
    <t>Ph-D Fungicide</t>
  </si>
  <si>
    <t>Proline 480 SC Fungicide</t>
  </si>
  <si>
    <t>Prostar 70 WG</t>
  </si>
  <si>
    <t>Protexio Fungicide</t>
  </si>
  <si>
    <t>Protocol</t>
  </si>
  <si>
    <t>Quali-Pro propiconazole 14.3</t>
  </si>
  <si>
    <t>Ridomil 2E</t>
  </si>
  <si>
    <t>Satori Fungicide with Leci-Tech</t>
  </si>
  <si>
    <t>Segovis</t>
  </si>
  <si>
    <t>Segway Fungicide</t>
  </si>
  <si>
    <t>Spectro 90 WG</t>
  </si>
  <si>
    <t>Spirato GHN Fungicide</t>
  </si>
  <si>
    <t>Stature FC Fungicide</t>
  </si>
  <si>
    <t>Subdue GR</t>
  </si>
  <si>
    <t>Terraguard SC</t>
  </si>
  <si>
    <t>Terrazole L</t>
  </si>
  <si>
    <t>Topsin 4.5 FL fungicide</t>
  </si>
  <si>
    <t>Topsin M 70 WP</t>
  </si>
  <si>
    <t>Trinity Fungicide</t>
  </si>
  <si>
    <t>Trionic 4 SC</t>
  </si>
  <si>
    <t>Ziram</t>
  </si>
  <si>
    <t>Gallery 75 DF Herbicide</t>
  </si>
  <si>
    <t>Lontrel XC Herbicide</t>
  </si>
  <si>
    <t>Acclaim Extra</t>
  </si>
  <si>
    <t>Asulox</t>
  </si>
  <si>
    <t>Barricade 4FL Herbicide</t>
  </si>
  <si>
    <t>Basagran</t>
  </si>
  <si>
    <t>Basamid Granular</t>
  </si>
  <si>
    <t>Biathlon</t>
  </si>
  <si>
    <t>Broadstar G</t>
  </si>
  <si>
    <t>Casoran 4G</t>
  </si>
  <si>
    <t>Certainty</t>
  </si>
  <si>
    <t>Cheetah Pro</t>
  </si>
  <si>
    <t>Devinrol 50 DF</t>
  </si>
  <si>
    <t>Dimension</t>
  </si>
  <si>
    <t>Dismiss</t>
  </si>
  <si>
    <t>Double O</t>
  </si>
  <si>
    <t>Envoy</t>
  </si>
  <si>
    <t>Finale XL</t>
  </si>
  <si>
    <t>Fortress</t>
  </si>
  <si>
    <t xml:space="preserve">Freehand </t>
  </si>
  <si>
    <t>Frequency</t>
  </si>
  <si>
    <t>Fuerte G</t>
  </si>
  <si>
    <t>Fusilade II</t>
  </si>
  <si>
    <t>Garlon 3A</t>
  </si>
  <si>
    <t>Gemini G</t>
  </si>
  <si>
    <t>Goal 2 XL</t>
  </si>
  <si>
    <t>Goal 2EC</t>
  </si>
  <si>
    <t>Goal Tender</t>
  </si>
  <si>
    <t>Gramoxone Extra</t>
  </si>
  <si>
    <t>Image</t>
  </si>
  <si>
    <t>Kerb 50 WP</t>
  </si>
  <si>
    <t>Marengo G</t>
  </si>
  <si>
    <t>Marengo SC</t>
  </si>
  <si>
    <t>Ornamental Herbicide 3G</t>
  </si>
  <si>
    <t>Pendulum</t>
  </si>
  <si>
    <t>Pennant Magnum</t>
  </si>
  <si>
    <t>Preen</t>
  </si>
  <si>
    <t>Princep 4L</t>
  </si>
  <si>
    <t>Quali-Pro Prodiamine 4L Herbicide</t>
  </si>
  <si>
    <t>Regal 3G</t>
  </si>
  <si>
    <t xml:space="preserve">Reward </t>
  </si>
  <si>
    <t>Ronstar 2G</t>
  </si>
  <si>
    <t>Round-up Pro</t>
  </si>
  <si>
    <t>Rout</t>
  </si>
  <si>
    <t>Scythe</t>
  </si>
  <si>
    <t>Sedgehammer 75 DF</t>
  </si>
  <si>
    <t>Segment Herbicide</t>
  </si>
  <si>
    <t>Sethoxydim EC</t>
  </si>
  <si>
    <t>Snapshot G</t>
  </si>
  <si>
    <t xml:space="preserve">Specticle GR  </t>
  </si>
  <si>
    <t>Specticle SC</t>
  </si>
  <si>
    <t>Sureguard 4SC</t>
  </si>
  <si>
    <t>Sureguard DG</t>
  </si>
  <si>
    <t>Surflan</t>
  </si>
  <si>
    <t>Tower 6 EC</t>
  </si>
  <si>
    <t xml:space="preserve">Treflan </t>
  </si>
  <si>
    <t>Trifluralin HF</t>
  </si>
  <si>
    <t>Weedar 64</t>
  </si>
  <si>
    <t>TAPER EXAMPLES:</t>
  </si>
  <si>
    <t>Taper = width/height (ft)</t>
  </si>
  <si>
    <t>Natural gas</t>
  </si>
  <si>
    <t>Gasoline</t>
  </si>
  <si>
    <t>Diesel</t>
  </si>
  <si>
    <t>Electricity</t>
  </si>
  <si>
    <t xml:space="preserve">Ammonium nitrate </t>
  </si>
  <si>
    <t xml:space="preserve">Ca-ammonium nitrate </t>
  </si>
  <si>
    <t xml:space="preserve">Ammonium sulphate </t>
  </si>
  <si>
    <t>Calcium nitrate</t>
  </si>
  <si>
    <t>Ammonium phosphates</t>
  </si>
  <si>
    <t>Urea</t>
  </si>
  <si>
    <t>Urea ammonium nitrate</t>
  </si>
  <si>
    <t>15-15-15 NPK</t>
  </si>
  <si>
    <t>10-10-10 NPK</t>
  </si>
  <si>
    <t>balsam fir</t>
  </si>
  <si>
    <t>Mite-E-Oil Insecticide-Miticide Spray</t>
  </si>
  <si>
    <r>
      <rPr>
        <b/>
        <sz val="11"/>
        <color theme="1"/>
        <rFont val="Calibri"/>
        <family val="2"/>
        <scheme val="minor"/>
      </rPr>
      <t>FUNGICIDE LIST FOR AMERICAN GROWERS:</t>
    </r>
    <r>
      <rPr>
        <sz val="11"/>
        <color theme="1"/>
        <rFont val="Calibri"/>
        <family val="2"/>
        <scheme val="minor"/>
      </rPr>
      <t xml:space="preserve"> if used, replace 0 with  no. of applications to Planted Area</t>
    </r>
  </si>
  <si>
    <t>Species:</t>
  </si>
  <si>
    <t>SPECIES</t>
  </si>
  <si>
    <t>VOLUMETRIC</t>
  </si>
  <si>
    <t>DRY WT</t>
  </si>
  <si>
    <t>CARBON WT</t>
  </si>
  <si>
    <t>kg C per ha</t>
  </si>
  <si>
    <t>east. white pine</t>
  </si>
  <si>
    <t>planted</t>
  </si>
  <si>
    <t>harvested</t>
  </si>
  <si>
    <t>Seedlings</t>
  </si>
  <si>
    <t>Harvested Tree Profiles</t>
  </si>
  <si>
    <t>decimal</t>
  </si>
  <si>
    <t>Place the decimal taper value</t>
  </si>
  <si>
    <t>taper used at each height class</t>
  </si>
  <si>
    <t>which best approximates the</t>
  </si>
  <si>
    <t>e.g.  For a 6ft tree with a 4ft diam.</t>
  </si>
  <si>
    <t>0.44  =  44%  =  4/9</t>
  </si>
  <si>
    <t>0.50  =  50%  =  4/8</t>
  </si>
  <si>
    <t>0.57  =  57%  =  4/7</t>
  </si>
  <si>
    <t xml:space="preserve">    0.62  =  62%  =  4/6.5</t>
  </si>
  <si>
    <t>0.67  =  67%  =  4/6</t>
  </si>
  <si>
    <t xml:space="preserve">    0.73  =  73%  =  4/5.5</t>
  </si>
  <si>
    <t>0.80  =  80%  =  4/5</t>
  </si>
  <si>
    <t xml:space="preserve">    0.89  =  89%  =  4/4.5</t>
  </si>
  <si>
    <t xml:space="preserve">   1.0  =  100%  =  4/4</t>
  </si>
  <si>
    <t xml:space="preserve">     0.4  =  40%  =  4/10</t>
  </si>
  <si>
    <t>units</t>
  </si>
  <si>
    <t>for US growers:</t>
  </si>
  <si>
    <t>for Canadian growers:</t>
  </si>
  <si>
    <t xml:space="preserve">  cu. m.   </t>
  </si>
  <si>
    <t xml:space="preserve">  kg</t>
  </si>
  <si>
    <t xml:space="preserve">  liters</t>
  </si>
  <si>
    <t xml:space="preserve">  KWH</t>
  </si>
  <si>
    <t xml:space="preserve">  lbs</t>
  </si>
  <si>
    <t xml:space="preserve">  US gal</t>
  </si>
  <si>
    <t>in total</t>
  </si>
  <si>
    <t>CHOOSE ONE</t>
  </si>
  <si>
    <t>USE "1" TO</t>
  </si>
  <si>
    <t xml:space="preserve">   for US growers:</t>
  </si>
  <si>
    <t>lb per acre</t>
  </si>
  <si>
    <r>
      <rPr>
        <b/>
        <sz val="11"/>
        <color theme="1"/>
        <rFont val="Calibri"/>
        <family val="2"/>
        <scheme val="minor"/>
      </rPr>
      <t>INSECTICIDE LIST FOR AMERICAN GROWERS</t>
    </r>
    <r>
      <rPr>
        <sz val="11"/>
        <color theme="1"/>
        <rFont val="Calibri"/>
        <family val="2"/>
        <scheme val="minor"/>
      </rPr>
      <t>: if used, replace the 0 with  no. of applications to Planted Area</t>
    </r>
  </si>
  <si>
    <r>
      <rPr>
        <b/>
        <sz val="11"/>
        <color theme="1"/>
        <rFont val="Calibri"/>
        <family val="2"/>
        <scheme val="minor"/>
      </rPr>
      <t>HERBICIDE LIST FOR AMERICAN GROWERS:</t>
    </r>
    <r>
      <rPr>
        <sz val="11"/>
        <color theme="1"/>
        <rFont val="Calibri"/>
        <family val="2"/>
        <scheme val="minor"/>
      </rPr>
      <t xml:space="preserve"> if used, replace the 0 with  no. of applications to Planted Area</t>
    </r>
  </si>
  <si>
    <r>
      <t xml:space="preserve">      </t>
    </r>
    <r>
      <rPr>
        <b/>
        <sz val="11"/>
        <color theme="1"/>
        <rFont val="Calibri"/>
        <family val="2"/>
        <scheme val="minor"/>
      </rPr>
      <t>w/ht</t>
    </r>
    <r>
      <rPr>
        <sz val="11"/>
        <color theme="1"/>
        <rFont val="Calibri"/>
        <family val="2"/>
        <scheme val="minor"/>
      </rPr>
      <t xml:space="preserve">  </t>
    </r>
  </si>
  <si>
    <t>no_of_trees</t>
  </si>
  <si>
    <t>taper</t>
  </si>
  <si>
    <t>single tree</t>
  </si>
  <si>
    <t>9.5  (2.90)</t>
  </si>
  <si>
    <t>cone volume</t>
  </si>
  <si>
    <t>(cu.m)</t>
  </si>
  <si>
    <t>kg C/kg. DWT</t>
  </si>
  <si>
    <t>kg ROOT DWT</t>
  </si>
  <si>
    <t>per</t>
  </si>
  <si>
    <t>kg TOP DWT</t>
  </si>
  <si>
    <t>TOP</t>
  </si>
  <si>
    <t>ROOT</t>
  </si>
  <si>
    <t>ALL SPECIES</t>
  </si>
  <si>
    <t>chosen</t>
  </si>
  <si>
    <t>from Cregg</t>
  </si>
  <si>
    <t xml:space="preserve">species </t>
  </si>
  <si>
    <t>calculated</t>
  </si>
  <si>
    <t>TOTAL</t>
  </si>
  <si>
    <t xml:space="preserve">TOTAL </t>
  </si>
  <si>
    <t xml:space="preserve">CARBON </t>
  </si>
  <si>
    <t>SEQUESTERED</t>
  </si>
  <si>
    <t>10   (3.05)</t>
  </si>
  <si>
    <t>fraction</t>
  </si>
  <si>
    <t xml:space="preserve"> CARBON</t>
  </si>
  <si>
    <t xml:space="preserve"> ROOT DWT</t>
  </si>
  <si>
    <t xml:space="preserve"> ROOT CARBON</t>
  </si>
  <si>
    <t xml:space="preserve">kg ROOT DWT </t>
  </si>
  <si>
    <t>kg DWT/cu.m.</t>
  </si>
  <si>
    <t>kg C / cu.m.</t>
  </si>
  <si>
    <t xml:space="preserve">chosen </t>
  </si>
  <si>
    <t>base (m)</t>
  </si>
  <si>
    <t>in</t>
  </si>
  <si>
    <t>ft</t>
  </si>
  <si>
    <t>meters</t>
  </si>
  <si>
    <t xml:space="preserve">per </t>
  </si>
  <si>
    <t>height class</t>
  </si>
  <si>
    <t>chosen species</t>
  </si>
  <si>
    <t>DWTs</t>
  </si>
  <si>
    <t>for</t>
  </si>
  <si>
    <t>cu.m./ht class</t>
  </si>
  <si>
    <t>kg CARBON</t>
  </si>
  <si>
    <t>per ht class</t>
  </si>
  <si>
    <t xml:space="preserve">total cone vol.  </t>
  </si>
  <si>
    <t>kg DWT/ht class</t>
  </si>
  <si>
    <t>kg DWT/ ht class</t>
  </si>
  <si>
    <t>kg C/ ht class</t>
  </si>
  <si>
    <t>CARBON</t>
  </si>
  <si>
    <t>kg C</t>
  </si>
  <si>
    <t xml:space="preserve">DWT </t>
  </si>
  <si>
    <t>kg C per</t>
  </si>
  <si>
    <t xml:space="preserve">Harvested </t>
  </si>
  <si>
    <t>Number of</t>
  </si>
  <si>
    <t>Taper</t>
  </si>
  <si>
    <t xml:space="preserve"> as a</t>
  </si>
  <si>
    <t>at each</t>
  </si>
  <si>
    <t>trees</t>
  </si>
  <si>
    <t>Damoil Dormant&amp;Summer Spray Oil</t>
  </si>
  <si>
    <r>
      <rPr>
        <b/>
        <sz val="11"/>
        <color theme="1"/>
        <rFont val="Calibri"/>
        <family val="2"/>
        <scheme val="minor"/>
      </rPr>
      <t>FUNGICIDE LIST FOR AMERICAN GROWERS</t>
    </r>
    <r>
      <rPr>
        <sz val="11"/>
        <color theme="1"/>
        <rFont val="Calibri"/>
        <family val="2"/>
        <scheme val="minor"/>
      </rPr>
      <t>: if used</t>
    </r>
  </si>
  <si>
    <r>
      <rPr>
        <b/>
        <sz val="11"/>
        <color theme="1"/>
        <rFont val="Calibri"/>
        <family val="2"/>
        <scheme val="minor"/>
      </rPr>
      <t>INSECTICIDE LIST FOR AMERICAN GROWERS:</t>
    </r>
    <r>
      <rPr>
        <sz val="11"/>
        <color theme="1"/>
        <rFont val="Calibri"/>
        <family val="2"/>
        <scheme val="minor"/>
      </rPr>
      <t xml:space="preserve"> if used</t>
    </r>
  </si>
  <si>
    <r>
      <rPr>
        <b/>
        <sz val="11"/>
        <color theme="1"/>
        <rFont val="Calibri"/>
        <family val="2"/>
        <scheme val="minor"/>
      </rPr>
      <t>HERBICIDE LIST FOR AMERICAN GROWERS</t>
    </r>
    <r>
      <rPr>
        <sz val="11"/>
        <color theme="1"/>
        <rFont val="Calibri"/>
        <family val="2"/>
        <scheme val="minor"/>
      </rPr>
      <t>: if used</t>
    </r>
  </si>
  <si>
    <t>cu. ft.</t>
  </si>
  <si>
    <t>CARBON SEQUESTRATION SUMMARY</t>
  </si>
  <si>
    <t xml:space="preserve">Gross Sequestration: </t>
  </si>
  <si>
    <t>Net Sequestration:</t>
  </si>
  <si>
    <t>Trees Harvested:</t>
  </si>
  <si>
    <t>Details of Carbon Expenditures:</t>
  </si>
  <si>
    <t>Total Fuels</t>
  </si>
  <si>
    <t>volumetric unit</t>
  </si>
  <si>
    <t>kg CO2 per</t>
  </si>
  <si>
    <t>or mass</t>
  </si>
  <si>
    <t>Total</t>
  </si>
  <si>
    <t>emitted</t>
  </si>
  <si>
    <t>FUELS TOTAL =</t>
  </si>
  <si>
    <t>ELECTRICITY TOTAL =</t>
  </si>
  <si>
    <t>kg per hectare</t>
  </si>
  <si>
    <t>lbs per acre</t>
  </si>
  <si>
    <t xml:space="preserve">1 lb/acre = </t>
  </si>
  <si>
    <t>1.121 kg/ha</t>
  </si>
  <si>
    <t>fraction of N</t>
  </si>
  <si>
    <t>NOTE for hydrolysis: urea</t>
  </si>
  <si>
    <t>NOTE for hydrolysis: UAN</t>
  </si>
  <si>
    <t>NOTE: for hydrolysis: urea</t>
  </si>
  <si>
    <t>NOTE: for hydrolysis: UAN</t>
  </si>
  <si>
    <t>urea hydrolysis</t>
  </si>
  <si>
    <t>kg CO2/kg N</t>
  </si>
  <si>
    <t>kg CO2/kg N  = 100/46 kg CO2/kg urea x 0.91 = 1.978</t>
  </si>
  <si>
    <t>kg CO2/kg N  = 100/30 kg CO2/kg UAN x 0.82 = 2.73</t>
  </si>
  <si>
    <t>kg CO2/kg N  = 100/46 kg CO2/kg urea x 0.91=1.978</t>
  </si>
  <si>
    <t>kg CO2/kg N  = 100/30 kg CO2/kg UAN x 0.82=2.73</t>
  </si>
  <si>
    <t>N2O emission</t>
  </si>
  <si>
    <t>SUMMED</t>
  </si>
  <si>
    <t>kg C/kg N</t>
  </si>
  <si>
    <t>kg N/hectare</t>
  </si>
  <si>
    <t>(%)</t>
  </si>
  <si>
    <t>fertilizer</t>
  </si>
  <si>
    <t>conversion to</t>
  </si>
  <si>
    <t>kg C / ha</t>
  </si>
  <si>
    <t>total fertilizer</t>
  </si>
  <si>
    <t xml:space="preserve">FERTILIZER C TOTAL = </t>
  </si>
  <si>
    <t>CHOOSE_PESTICIDES_TOTAL =</t>
  </si>
  <si>
    <t>CHOOSE_INSECTICIDES_TOTAL =</t>
  </si>
  <si>
    <t>CHOOSE_FUNGICIDES_TOTAL =</t>
  </si>
  <si>
    <t>CHOOSE_HERBICIDES_TOTAL =</t>
  </si>
  <si>
    <t xml:space="preserve">      All Herbicides</t>
  </si>
  <si>
    <t xml:space="preserve">      All Insecticides</t>
  </si>
  <si>
    <t xml:space="preserve">      All Fungicides</t>
  </si>
  <si>
    <t>Column1</t>
  </si>
  <si>
    <t>Summary:</t>
  </si>
  <si>
    <t>Column2</t>
  </si>
  <si>
    <t>Column3</t>
  </si>
  <si>
    <t>per hectare</t>
  </si>
  <si>
    <t xml:space="preserve">                         Harvest year: </t>
  </si>
  <si>
    <t>Total Fertilizers</t>
  </si>
  <si>
    <t>Total Pesticides</t>
  </si>
  <si>
    <t>ALL CARBON EXPENDITURES</t>
  </si>
  <si>
    <t>DUMMY DATA SET FOR TALLY SHEET</t>
  </si>
  <si>
    <t>base, use 0.67 = a 67% taper</t>
  </si>
  <si>
    <t>Total miles traveled</t>
  </si>
  <si>
    <r>
      <rPr>
        <b/>
        <sz val="11"/>
        <color theme="1"/>
        <rFont val="Calibri"/>
        <family val="2"/>
        <scheme val="minor"/>
      </rPr>
      <t>26 ft Panel Van</t>
    </r>
    <r>
      <rPr>
        <sz val="11"/>
        <color theme="1"/>
        <rFont val="Calibri"/>
        <family val="2"/>
        <scheme val="minor"/>
      </rPr>
      <t xml:space="preserve"> (9 mpg)</t>
    </r>
  </si>
  <si>
    <r>
      <rPr>
        <b/>
        <sz val="11"/>
        <color theme="1"/>
        <rFont val="Calibri"/>
        <family val="2"/>
        <scheme val="minor"/>
      </rPr>
      <t xml:space="preserve">Tractor-trailer </t>
    </r>
    <r>
      <rPr>
        <sz val="11"/>
        <color theme="1"/>
        <rFont val="Calibri"/>
        <family val="2"/>
        <scheme val="minor"/>
      </rPr>
      <t>(7.2 mpg)</t>
    </r>
  </si>
  <si>
    <t xml:space="preserve">NOTE: </t>
  </si>
  <si>
    <t>are accessible</t>
  </si>
  <si>
    <t>and accept input</t>
  </si>
  <si>
    <t>Total km traveled</t>
  </si>
  <si>
    <r>
      <rPr>
        <b/>
        <sz val="11"/>
        <color theme="1"/>
        <rFont val="Calibri"/>
        <family val="2"/>
        <scheme val="minor"/>
      </rPr>
      <t>26 ft Panel Van</t>
    </r>
    <r>
      <rPr>
        <sz val="11"/>
        <color theme="1"/>
        <rFont val="Calibri"/>
        <family val="2"/>
        <scheme val="minor"/>
      </rPr>
      <t xml:space="preserve"> (26.1 liters/100 km)</t>
    </r>
  </si>
  <si>
    <r>
      <rPr>
        <b/>
        <sz val="11"/>
        <color theme="1"/>
        <rFont val="Calibri"/>
        <family val="2"/>
        <scheme val="minor"/>
      </rPr>
      <t xml:space="preserve">Tractor-trailer </t>
    </r>
    <r>
      <rPr>
        <sz val="11"/>
        <color theme="1"/>
        <rFont val="Calibri"/>
        <family val="2"/>
        <scheme val="minor"/>
      </rPr>
      <t>(32.7 liters/100 km)</t>
    </r>
  </si>
  <si>
    <t>Total liters of diesel used</t>
  </si>
  <si>
    <t>Sum of total diesel used =</t>
  </si>
  <si>
    <t>kg of CO2 emitted (at 2.68 kg/l) =</t>
  </si>
  <si>
    <t>total  kg C emitted for the harvest</t>
  </si>
  <si>
    <t xml:space="preserve"> (using Tally_Sheet F10 value)</t>
  </si>
  <si>
    <t>Total US gal of diesel used</t>
  </si>
  <si>
    <t>Sum of total diesel used in US gal =</t>
  </si>
  <si>
    <t>kg of CO2 emitted (at 10.14 kg/gal) =</t>
  </si>
  <si>
    <t>due to hauling</t>
  </si>
  <si>
    <t>Total kg of C  emitted  =</t>
  </si>
  <si>
    <t>harvest due to hauling</t>
  </si>
  <si>
    <t>kg of C emitted per ha =</t>
  </si>
  <si>
    <t>Carbon Expended (emissions):</t>
  </si>
  <si>
    <t>Shipping</t>
  </si>
  <si>
    <t>Version 3.0 - for USA Growers</t>
  </si>
  <si>
    <t>SECTION NOT USED</t>
  </si>
  <si>
    <t>TOTAL Net Sequestration =</t>
  </si>
  <si>
    <t>TREE DATA - fill in the colored cells only</t>
  </si>
  <si>
    <t>FUELS - fill in the colored cells only</t>
  </si>
  <si>
    <t>FERTILIZERS - fill in the colored cells only</t>
  </si>
  <si>
    <r>
      <t xml:space="preserve">SHIPPING </t>
    </r>
    <r>
      <rPr>
        <sz val="11"/>
        <color theme="1"/>
        <rFont val="Calibri"/>
        <family val="2"/>
        <scheme val="minor"/>
      </rPr>
      <t>(if used replace the 0 with total distance)</t>
    </r>
    <r>
      <rPr>
        <b/>
        <sz val="11"/>
        <color theme="1"/>
        <rFont val="Calibri"/>
        <family val="2"/>
        <scheme val="minor"/>
      </rPr>
      <t xml:space="preserve"> - fill in the colored cells only</t>
    </r>
  </si>
  <si>
    <t xml:space="preserve">only colored cells </t>
  </si>
  <si>
    <t>at harvest</t>
  </si>
  <si>
    <t>Age (Years)</t>
  </si>
  <si>
    <t>traveled</t>
  </si>
  <si>
    <t xml:space="preserve">Total miles </t>
  </si>
  <si>
    <t>Acres</t>
  </si>
  <si>
    <t>lb DWT</t>
  </si>
  <si>
    <t>lb C</t>
  </si>
  <si>
    <t>lb C / acre</t>
  </si>
  <si>
    <t>ELECTRICITY TOTAL / acre =</t>
  </si>
  <si>
    <t>FUELS TOTAL / acre =</t>
  </si>
  <si>
    <t xml:space="preserve">FERTILIZER TOTAL C in lb / acre  = </t>
  </si>
  <si>
    <t>Total lb of C emitted =</t>
  </si>
  <si>
    <t xml:space="preserve">total  lb C emitted for the </t>
  </si>
  <si>
    <t>lb of C emitted per acre =</t>
  </si>
  <si>
    <t xml:space="preserve"> lb C per acre</t>
  </si>
  <si>
    <t>1 kg/ha = 0.892179 lb/acre</t>
  </si>
  <si>
    <t>all conversions made in the 3 tables</t>
  </si>
  <si>
    <t>Acres Harvested:</t>
  </si>
  <si>
    <t xml:space="preserve"> lb C/acre</t>
  </si>
  <si>
    <t xml:space="preserve">  lb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</si>
</sst>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$&quot;#,##0_);\(&quot;$&quot;#,##0\)"/>
    <numFmt numFmtId="7" formatCode="&quot;$&quot;#,##0.00_);\(&quot;$&quot;#,##0.00\)"/>
    <numFmt numFmtId="164" formatCode="0.000"/>
    <numFmt numFmtId="165" formatCode="0.0"/>
    <numFmt numFmtId="166" formatCode="#,##0.0_);\(#,##0.0\)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3" tint="0.2499465926084170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5" tint="-0.499984740745262"/>
      <name val="Arial (Body)"/>
    </font>
    <font>
      <b/>
      <sz val="18"/>
      <color theme="3"/>
      <name val="Calibri Light"/>
      <family val="2"/>
      <scheme val="major"/>
    </font>
    <font>
      <b/>
      <sz val="14"/>
      <color theme="4" tint="-0.2499465926084170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9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4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2"/>
      <color rgb="FF0E6B6B"/>
      <name val="Arial"/>
      <family val="2"/>
    </font>
    <font>
      <b/>
      <sz val="12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4"/>
      <color theme="3" tint="0.24994659260841701"/>
      <name val="Calibri"/>
      <family val="2"/>
      <scheme val="minor"/>
    </font>
    <font>
      <b/>
      <sz val="18"/>
      <color rgb="FF3366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0FA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0FAF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>
      <alignment wrapText="1"/>
    </xf>
    <xf numFmtId="7" fontId="4" fillId="0" borderId="0" applyFont="0" applyFill="0" applyBorder="0" applyProtection="0">
      <alignment horizontal="left"/>
    </xf>
    <xf numFmtId="0" fontId="9" fillId="0" borderId="0" applyNumberFormat="0" applyFill="0" applyProtection="0">
      <alignment horizontal="left"/>
    </xf>
    <xf numFmtId="9" fontId="10" fillId="0" borderId="0" applyFill="0" applyBorder="0" applyProtection="0">
      <alignment horizontal="center"/>
    </xf>
    <xf numFmtId="5" fontId="10" fillId="0" borderId="0" applyFill="0" applyBorder="0" applyProtection="0">
      <alignment horizontal="left"/>
    </xf>
    <xf numFmtId="0" fontId="4" fillId="0" borderId="0" applyNumberFormat="0" applyFill="0" applyAlignment="0" applyProtection="0"/>
    <xf numFmtId="0" fontId="13" fillId="0" borderId="0" applyNumberFormat="0" applyFill="0" applyAlignment="0" applyProtection="0"/>
  </cellStyleXfs>
  <cellXfs count="241">
    <xf numFmtId="0" fontId="0" fillId="0" borderId="0" xfId="0"/>
    <xf numFmtId="164" fontId="0" fillId="0" borderId="0" xfId="0" applyNumberFormat="1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5" xfId="0" applyBorder="1"/>
    <xf numFmtId="1" fontId="0" fillId="0" borderId="4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1">
      <alignment wrapText="1"/>
    </xf>
    <xf numFmtId="0" fontId="5" fillId="0" borderId="0" xfId="1" applyFont="1">
      <alignment wrapText="1"/>
    </xf>
    <xf numFmtId="0" fontId="6" fillId="0" borderId="0" xfId="1" applyFont="1">
      <alignment wrapText="1"/>
    </xf>
    <xf numFmtId="0" fontId="8" fillId="0" borderId="0" xfId="1" applyFont="1">
      <alignment wrapText="1"/>
    </xf>
    <xf numFmtId="5" fontId="11" fillId="0" borderId="0" xfId="5" applyFont="1" applyAlignment="1">
      <alignment horizontal="left" vertical="top"/>
    </xf>
    <xf numFmtId="0" fontId="12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2" fontId="1" fillId="0" borderId="0" xfId="0" applyNumberFormat="1" applyFont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0" fillId="4" borderId="0" xfId="0" applyFill="1"/>
    <xf numFmtId="0" fontId="16" fillId="0" borderId="0" xfId="3" applyFont="1">
      <alignment horizontal="left"/>
    </xf>
    <xf numFmtId="0" fontId="17" fillId="0" borderId="0" xfId="1" applyFont="1">
      <alignment wrapText="1"/>
    </xf>
    <xf numFmtId="5" fontId="18" fillId="0" borderId="0" xfId="5" applyFont="1" applyAlignment="1">
      <alignment horizontal="left" vertical="top"/>
    </xf>
    <xf numFmtId="0" fontId="16" fillId="0" borderId="0" xfId="3" applyFont="1" applyAlignment="1">
      <alignment horizontal="left" wrapText="1"/>
    </xf>
    <xf numFmtId="0" fontId="19" fillId="0" borderId="0" xfId="1" applyFont="1">
      <alignment wrapText="1"/>
    </xf>
    <xf numFmtId="2" fontId="7" fillId="0" borderId="0" xfId="1" applyNumberFormat="1" applyFont="1">
      <alignment wrapText="1"/>
    </xf>
    <xf numFmtId="1" fontId="17" fillId="0" borderId="0" xfId="1" applyNumberFormat="1" applyFont="1" applyProtection="1">
      <alignment wrapText="1"/>
      <protection locked="0"/>
    </xf>
    <xf numFmtId="1" fontId="0" fillId="0" borderId="0" xfId="1" applyNumberFormat="1" applyFont="1" applyProtection="1">
      <alignment wrapText="1"/>
      <protection locked="0"/>
    </xf>
    <xf numFmtId="1" fontId="17" fillId="0" borderId="0" xfId="6" applyNumberFormat="1" applyFont="1" applyAlignment="1" applyProtection="1">
      <alignment horizontal="right"/>
      <protection locked="0"/>
    </xf>
    <xf numFmtId="1" fontId="2" fillId="0" borderId="0" xfId="1" applyNumberFormat="1" applyFont="1" applyProtection="1">
      <alignment wrapText="1"/>
      <protection locked="0"/>
    </xf>
    <xf numFmtId="1" fontId="2" fillId="0" borderId="0" xfId="1" applyNumberFormat="1" applyFont="1" applyAlignment="1" applyProtection="1">
      <alignment horizontal="center" wrapText="1"/>
      <protection locked="0"/>
    </xf>
    <xf numFmtId="9" fontId="21" fillId="0" borderId="0" xfId="4" applyFont="1" applyProtection="1">
      <alignment horizontal="center"/>
      <protection locked="0"/>
    </xf>
    <xf numFmtId="9" fontId="2" fillId="0" borderId="0" xfId="1" applyNumberFormat="1" applyFont="1" applyAlignment="1" applyProtection="1">
      <alignment horizontal="center" wrapText="1"/>
      <protection locked="0"/>
    </xf>
    <xf numFmtId="165" fontId="2" fillId="0" borderId="0" xfId="1" applyNumberFormat="1" applyFont="1" applyAlignment="1" applyProtection="1">
      <alignment horizontal="center" wrapText="1"/>
      <protection locked="0"/>
    </xf>
    <xf numFmtId="3" fontId="4" fillId="0" borderId="0" xfId="1" applyNumberFormat="1">
      <alignment wrapText="1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8" fillId="0" borderId="0" xfId="6" applyFont="1"/>
    <xf numFmtId="0" fontId="18" fillId="0" borderId="0" xfId="1" applyFont="1">
      <alignment wrapText="1"/>
    </xf>
    <xf numFmtId="3" fontId="18" fillId="0" borderId="0" xfId="1" applyNumberFormat="1" applyFont="1">
      <alignment wrapText="1"/>
    </xf>
    <xf numFmtId="37" fontId="18" fillId="0" borderId="0" xfId="6" applyNumberFormat="1" applyFont="1" applyAlignment="1">
      <alignment horizontal="right"/>
    </xf>
    <xf numFmtId="0" fontId="18" fillId="0" borderId="0" xfId="1" applyFont="1" applyAlignment="1">
      <alignment horizontal="right" wrapText="1"/>
    </xf>
    <xf numFmtId="0" fontId="22" fillId="0" borderId="0" xfId="1" applyFont="1">
      <alignment wrapText="1"/>
    </xf>
    <xf numFmtId="5" fontId="18" fillId="0" borderId="0" xfId="5" applyFont="1">
      <alignment horizontal="left"/>
    </xf>
    <xf numFmtId="0" fontId="23" fillId="0" borderId="0" xfId="1" applyFont="1" applyAlignment="1">
      <alignment horizontal="center" wrapText="1"/>
    </xf>
    <xf numFmtId="0" fontId="0" fillId="0" borderId="0" xfId="0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/>
    <xf numFmtId="0" fontId="17" fillId="0" borderId="0" xfId="0" applyFont="1"/>
    <xf numFmtId="0" fontId="1" fillId="4" borderId="0" xfId="0" applyFont="1" applyFill="1"/>
    <xf numFmtId="0" fontId="0" fillId="4" borderId="0" xfId="0" applyFill="1" applyAlignment="1">
      <alignment horizontal="right"/>
    </xf>
    <xf numFmtId="0" fontId="0" fillId="4" borderId="8" xfId="0" applyFill="1" applyBorder="1" applyAlignment="1">
      <alignment horizontal="center"/>
    </xf>
    <xf numFmtId="0" fontId="0" fillId="4" borderId="8" xfId="0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/>
    <xf numFmtId="0" fontId="0" fillId="4" borderId="0" xfId="0" applyFill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0" fillId="4" borderId="10" xfId="0" applyFill="1" applyBorder="1"/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11" xfId="0" applyFill="1" applyBorder="1" applyAlignment="1">
      <alignment horizontal="center"/>
    </xf>
    <xf numFmtId="0" fontId="0" fillId="4" borderId="12" xfId="0" applyFill="1" applyBorder="1"/>
    <xf numFmtId="0" fontId="0" fillId="4" borderId="3" xfId="0" applyFill="1" applyBorder="1"/>
    <xf numFmtId="0" fontId="1" fillId="4" borderId="3" xfId="0" applyFont="1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0" fillId="6" borderId="0" xfId="0" applyFill="1" applyAlignment="1" applyProtection="1">
      <alignment horizontal="center"/>
      <protection locked="0"/>
    </xf>
    <xf numFmtId="164" fontId="0" fillId="4" borderId="0" xfId="0" applyNumberFormat="1" applyFill="1" applyAlignment="1">
      <alignment horizontal="center"/>
    </xf>
    <xf numFmtId="0" fontId="0" fillId="4" borderId="7" xfId="0" applyFill="1" applyBorder="1"/>
    <xf numFmtId="0" fontId="1" fillId="4" borderId="8" xfId="0" applyFon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4" borderId="9" xfId="0" applyFill="1" applyBorder="1"/>
    <xf numFmtId="0" fontId="0" fillId="4" borderId="11" xfId="0" applyFill="1" applyBorder="1"/>
    <xf numFmtId="2" fontId="0" fillId="4" borderId="11" xfId="0" applyNumberFormat="1" applyFill="1" applyBorder="1" applyAlignment="1">
      <alignment horizontal="center"/>
    </xf>
    <xf numFmtId="2" fontId="0" fillId="4" borderId="11" xfId="0" applyNumberFormat="1" applyFill="1" applyBorder="1"/>
    <xf numFmtId="2" fontId="1" fillId="4" borderId="11" xfId="0" applyNumberFormat="1" applyFont="1" applyFill="1" applyBorder="1"/>
    <xf numFmtId="0" fontId="0" fillId="4" borderId="2" xfId="0" applyFill="1" applyBorder="1"/>
    <xf numFmtId="0" fontId="1" fillId="6" borderId="0" xfId="0" applyFont="1" applyFill="1" applyAlignment="1">
      <alignment horizontal="right"/>
    </xf>
    <xf numFmtId="2" fontId="1" fillId="6" borderId="0" xfId="0" applyNumberFormat="1" applyFont="1" applyFill="1"/>
    <xf numFmtId="2" fontId="1" fillId="6" borderId="0" xfId="0" applyNumberFormat="1" applyFont="1" applyFill="1" applyAlignment="1">
      <alignment horizontal="right"/>
    </xf>
    <xf numFmtId="166" fontId="17" fillId="0" borderId="0" xfId="2" applyNumberFormat="1" applyFont="1" applyBorder="1" applyAlignment="1"/>
    <xf numFmtId="7" fontId="17" fillId="0" borderId="0" xfId="2" applyFont="1">
      <alignment horizontal="left"/>
    </xf>
    <xf numFmtId="0" fontId="16" fillId="0" borderId="0" xfId="1" applyFont="1">
      <alignment wrapText="1"/>
    </xf>
    <xf numFmtId="0" fontId="0" fillId="7" borderId="4" xfId="0" applyFill="1" applyBorder="1" applyAlignment="1" applyProtection="1">
      <alignment horizontal="center"/>
      <protection locked="0"/>
    </xf>
    <xf numFmtId="0" fontId="0" fillId="8" borderId="4" xfId="0" applyFill="1" applyBorder="1" applyAlignment="1" applyProtection="1">
      <alignment horizontal="center"/>
      <protection locked="0"/>
    </xf>
    <xf numFmtId="0" fontId="0" fillId="8" borderId="4" xfId="0" applyFill="1" applyBorder="1" applyProtection="1">
      <protection locked="0"/>
    </xf>
    <xf numFmtId="0" fontId="0" fillId="6" borderId="4" xfId="0" applyFill="1" applyBorder="1" applyAlignment="1">
      <alignment horizontal="center"/>
    </xf>
    <xf numFmtId="1" fontId="0" fillId="8" borderId="4" xfId="0" applyNumberFormat="1" applyFill="1" applyBorder="1" applyAlignment="1" applyProtection="1">
      <alignment horizontal="center"/>
      <protection locked="0"/>
    </xf>
    <xf numFmtId="165" fontId="18" fillId="0" borderId="0" xfId="1" applyNumberFormat="1" applyFont="1" applyAlignment="1">
      <alignment horizontal="right" wrapText="1"/>
    </xf>
    <xf numFmtId="0" fontId="1" fillId="0" borderId="5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/>
    <xf numFmtId="0" fontId="0" fillId="0" borderId="11" xfId="0" applyBorder="1"/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1" xfId="0" applyFont="1" applyBorder="1"/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  <xf numFmtId="0" fontId="0" fillId="0" borderId="0" xfId="0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0" fillId="0" borderId="10" xfId="0" applyBorder="1"/>
    <xf numFmtId="0" fontId="0" fillId="0" borderId="8" xfId="0" applyBorder="1" applyAlignment="1">
      <alignment horizontal="center"/>
    </xf>
    <xf numFmtId="0" fontId="1" fillId="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1" fillId="4" borderId="0" xfId="0" applyFont="1" applyFill="1"/>
    <xf numFmtId="0" fontId="1" fillId="4" borderId="11" xfId="0" applyFont="1" applyFill="1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10" xfId="0" applyFont="1" applyBorder="1"/>
    <xf numFmtId="0" fontId="1" fillId="4" borderId="8" xfId="0" applyFont="1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0" fillId="4" borderId="0" xfId="0" applyFill="1"/>
    <xf numFmtId="0" fontId="0" fillId="4" borderId="11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" fillId="4" borderId="8" xfId="0" applyFont="1" applyFill="1" applyBorder="1"/>
    <xf numFmtId="0" fontId="0" fillId="4" borderId="8" xfId="0" applyFill="1" applyBorder="1"/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4" borderId="0" xfId="0" applyFont="1" applyFill="1" applyAlignment="1">
      <alignment horizontal="left"/>
    </xf>
    <xf numFmtId="0" fontId="1" fillId="0" borderId="3" xfId="0" applyFont="1" applyBorder="1" applyAlignment="1">
      <alignment horizontal="center"/>
    </xf>
    <xf numFmtId="0" fontId="15" fillId="0" borderId="0" xfId="7" applyFont="1" applyAlignment="1">
      <alignment horizontal="center" vertical="center"/>
    </xf>
    <xf numFmtId="0" fontId="16" fillId="0" borderId="0" xfId="3" applyFont="1" applyAlignment="1"/>
    <xf numFmtId="0" fontId="16" fillId="0" borderId="0" xfId="7" applyFont="1" applyAlignment="1">
      <alignment horizontal="right" vertical="center"/>
    </xf>
    <xf numFmtId="0" fontId="18" fillId="0" borderId="0" xfId="6" applyFont="1"/>
    <xf numFmtId="0" fontId="0" fillId="0" borderId="7" xfId="0" applyBorder="1"/>
    <xf numFmtId="0" fontId="0" fillId="2" borderId="10" xfId="0" applyFill="1" applyBorder="1"/>
    <xf numFmtId="0" fontId="0" fillId="2" borderId="0" xfId="0" applyFill="1" applyBorder="1"/>
    <xf numFmtId="0" fontId="0" fillId="0" borderId="0" xfId="0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0" fontId="0" fillId="0" borderId="2" xfId="0" applyBorder="1"/>
    <xf numFmtId="0" fontId="0" fillId="2" borderId="3" xfId="0" applyFill="1" applyBorder="1"/>
    <xf numFmtId="0" fontId="0" fillId="2" borderId="2" xfId="0" applyFill="1" applyBorder="1"/>
    <xf numFmtId="0" fontId="0" fillId="0" borderId="0" xfId="0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12" xfId="0" applyFill="1" applyBorder="1"/>
    <xf numFmtId="0" fontId="25" fillId="0" borderId="0" xfId="0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5" fillId="6" borderId="0" xfId="0" applyFont="1" applyFill="1" applyAlignment="1">
      <alignment horizontal="right"/>
    </xf>
    <xf numFmtId="2" fontId="24" fillId="6" borderId="0" xfId="0" applyNumberFormat="1" applyFont="1" applyFill="1"/>
    <xf numFmtId="0" fontId="25" fillId="0" borderId="0" xfId="0" applyFont="1" applyAlignment="1">
      <alignment horizontal="right"/>
    </xf>
    <xf numFmtId="2" fontId="25" fillId="0" borderId="0" xfId="0" applyNumberFormat="1" applyFont="1"/>
    <xf numFmtId="0" fontId="24" fillId="0" borderId="0" xfId="0" applyFont="1"/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2" fontId="25" fillId="0" borderId="5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2" fontId="24" fillId="0" borderId="0" xfId="0" applyNumberFormat="1" applyFont="1"/>
    <xf numFmtId="0" fontId="25" fillId="0" borderId="12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4" fillId="0" borderId="6" xfId="0" applyFont="1" applyBorder="1" applyAlignment="1">
      <alignment horizontal="right"/>
    </xf>
    <xf numFmtId="0" fontId="25" fillId="0" borderId="6" xfId="0" applyFont="1" applyBorder="1"/>
    <xf numFmtId="164" fontId="24" fillId="0" borderId="5" xfId="0" applyNumberFormat="1" applyFont="1" applyBorder="1"/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164" fontId="25" fillId="0" borderId="5" xfId="0" applyNumberFormat="1" applyFont="1" applyBorder="1"/>
    <xf numFmtId="164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25" fillId="4" borderId="0" xfId="0" applyFont="1" applyFill="1" applyAlignment="1">
      <alignment horizontal="right"/>
    </xf>
    <xf numFmtId="0" fontId="14" fillId="0" borderId="0" xfId="0" applyFont="1" applyAlignment="1" applyProtection="1">
      <alignment horizontal="left" indent="1"/>
      <protection locked="0"/>
    </xf>
    <xf numFmtId="49" fontId="20" fillId="0" borderId="0" xfId="1" applyNumberFormat="1" applyFont="1" applyAlignment="1" applyProtection="1">
      <alignment horizontal="left" wrapText="1" indent="1"/>
      <protection locked="0"/>
    </xf>
    <xf numFmtId="49" fontId="14" fillId="0" borderId="0" xfId="0" applyNumberFormat="1" applyFont="1" applyAlignment="1" applyProtection="1">
      <alignment horizontal="left" indent="1"/>
      <protection locked="0"/>
    </xf>
  </cellXfs>
  <cellStyles count="8">
    <cellStyle name="Currency [0] 2" xfId="5" xr:uid="{DC0AE201-33A4-4B67-A259-C454D51A255D}"/>
    <cellStyle name="Currency 2" xfId="2" xr:uid="{B5576EEE-6481-4B0E-8117-8107054E0E63}"/>
    <cellStyle name="Heading 1 2" xfId="3" xr:uid="{727427E3-2B6D-4F36-944A-4AA280C1D295}"/>
    <cellStyle name="Heading 3 2" xfId="6" xr:uid="{1FF553F7-CE98-4E0A-A0B3-805D8147F71B}"/>
    <cellStyle name="Normal" xfId="0" builtinId="0"/>
    <cellStyle name="Normal 2" xfId="1" xr:uid="{F1B3D410-B543-468D-954F-E6098D0B1F0A}"/>
    <cellStyle name="Percent 2" xfId="4" xr:uid="{4B5BA745-CB3F-4F60-AE85-347D11C5A219}"/>
    <cellStyle name="Title 2" xfId="7" xr:uid="{79D704D1-1B90-4D4E-8371-ABC9920B3A56}"/>
  </cellStyles>
  <dxfs count="9">
    <dxf>
      <alignment horizontal="left" vertical="bottom" textRotation="0" relativeIndent="1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rgb="FF0E6B6B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  <numFmt numFmtId="5" formatCode="#,##0_);\(#,##0\)"/>
    </dxf>
    <dxf>
      <font>
        <b/>
        <strike val="0"/>
        <outline val="0"/>
        <shadow val="0"/>
        <u val="none"/>
        <vertAlign val="baseline"/>
        <sz val="12"/>
        <color theme="4" tint="-0.249977111117893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rgb="FF0E6B6B"/>
        <name val="Arial"/>
        <family val="2"/>
        <scheme val="none"/>
      </font>
    </dxf>
    <dxf>
      <border>
        <top style="thin">
          <color theme="2" tint="-0.24994659260841701"/>
        </top>
      </border>
    </dxf>
    <dxf>
      <border>
        <top style="thin">
          <color theme="2" tint="-0.24994659260841701"/>
        </top>
        <bottom/>
      </border>
    </dxf>
    <dxf>
      <font>
        <color theme="1"/>
      </font>
    </dxf>
    <dxf>
      <font>
        <color theme="4" tint="-0.24994659260841701"/>
      </font>
    </dxf>
  </dxfs>
  <tableStyles count="1" defaultTableStyle="TableStyleMedium2" defaultPivotStyle="PivotStyleLight16">
    <tableStyle name="BudgetTable" pivot="0" count="4" xr9:uid="{C79D761D-F1C1-42FA-BB0A-C0263B73E35C}">
      <tableStyleElement type="wholeTable" dxfId="8"/>
      <tableStyleElement type="headerRow" dxfId="7"/>
      <tableStyleElement type="firstRowStripe" dxfId="6"/>
      <tableStyleElement type="secondRowStripe" dxfId="5"/>
    </tableStyle>
  </tableStyles>
  <colors>
    <mruColors>
      <color rgb="FF006600"/>
      <color rgb="FFF0FAF5"/>
      <color rgb="FFE1F7E1"/>
      <color rgb="FF336600"/>
      <color rgb="FFE5FFFF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externalLink" Target="externalLinks/externalLink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488960938705"/>
          <c:y val="6.3591004612795488E-2"/>
          <c:w val="0.83879114152264511"/>
          <c:h val="0.87078498509812885"/>
        </c:manualLayout>
      </c:layout>
      <c:pieChart>
        <c:varyColors val="1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84-4962-A64E-162398169C48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B84-4962-A64E-162398169C48}"/>
              </c:ext>
            </c:extLst>
          </c:dPt>
          <c:dLbls>
            <c:dLbl>
              <c:idx val="0"/>
              <c:layout>
                <c:manualLayout>
                  <c:x val="-0.6497545159796202"/>
                  <c:y val="-0.791481762454111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EXPEND-</a:t>
                    </a:r>
                  </a:p>
                  <a:p>
                    <a:pPr>
                      <a:defRPr sz="1200">
                        <a:solidFill>
                          <a:schemeClr val="lt1"/>
                        </a:solidFill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ITURES</a:t>
                    </a:r>
                    <a:endParaRPr lang="en-US" sz="12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815164193584714"/>
                      <c:h val="0.2036344415281422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9B84-4962-A64E-162398169C48}"/>
                </c:ext>
              </c:extLst>
            </c:dLbl>
            <c:dLbl>
              <c:idx val="1"/>
              <c:layout>
                <c:manualLayout>
                  <c:x val="0.62463239153929284"/>
                  <c:y val="0.7520070456309240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NET</a:t>
                    </a:r>
                  </a:p>
                  <a:p>
                    <a:pPr>
                      <a:defRPr/>
                    </a:pPr>
                    <a:r>
                      <a:rPr lang="en-US" sz="1200" b="1" baseline="0">
                        <a:solidFill>
                          <a:sysClr val="windowText" lastClr="000000"/>
                        </a:solidFill>
                      </a:rPr>
                      <a:t>SEQUEST-RATION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67037208584227"/>
                      <c:h val="0.2357398348462256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9B84-4962-A64E-162398169C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SUMMARY!$B$9:$B$10</c:f>
              <c:numCache>
                <c:formatCode>0</c:formatCode>
                <c:ptCount val="2"/>
                <c:pt idx="0" formatCode="0.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962-A64E-16239816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34</xdr:row>
      <xdr:rowOff>158610</xdr:rowOff>
    </xdr:from>
    <xdr:to>
      <xdr:col>6</xdr:col>
      <xdr:colOff>304800</xdr:colOff>
      <xdr:row>46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67F94A-B160-8C93-C65F-BACDDB54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0" y="6635610"/>
          <a:ext cx="1200150" cy="227979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0</xdr:row>
      <xdr:rowOff>47626</xdr:rowOff>
    </xdr:from>
    <xdr:to>
      <xdr:col>10</xdr:col>
      <xdr:colOff>9526</xdr:colOff>
      <xdr:row>19</xdr:row>
      <xdr:rowOff>28576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B0419A5-8E5A-78C5-D8C5-CA01AB75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2" y="47626"/>
          <a:ext cx="5438774" cy="3600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20</xdr:row>
      <xdr:rowOff>133350</xdr:rowOff>
    </xdr:from>
    <xdr:to>
      <xdr:col>5</xdr:col>
      <xdr:colOff>663326</xdr:colOff>
      <xdr:row>26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E0A13C-AE59-51D0-02D8-9F2590CD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95975" y="7315200"/>
          <a:ext cx="1158626" cy="22002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561976</xdr:rowOff>
    </xdr:from>
    <xdr:to>
      <xdr:col>1</xdr:col>
      <xdr:colOff>2886075</xdr:colOff>
      <xdr:row>10</xdr:row>
      <xdr:rowOff>200026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C1415D-94F8-AFB5-2AA4-18243EE9D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meron\Desktop\Carbon%20Budget%20Working%20Template.xlsx" TargetMode="External"/><Relationship Id="rId1" Type="http://schemas.openxmlformats.org/officeDocument/2006/relationships/externalLinkPath" Target="/Users/Cameron/Desktop/Carbon%20Budget%20Working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income"/>
      <sheetName val="Monthly savings"/>
      <sheetName val="Monthly expenses"/>
      <sheetName val="Chart Data"/>
      <sheetName val="Carbon Budget Working Template"/>
    </sheetNames>
    <sheetDataSet>
      <sheetData sheetId="0">
        <row r="1">
          <cell r="B1" t="str">
            <v>CARBON SEQUESTRATION SUMMARY</v>
          </cell>
        </row>
        <row r="5">
          <cell r="C5">
            <v>3750</v>
          </cell>
        </row>
        <row r="7">
          <cell r="C7">
            <v>2058</v>
          </cell>
        </row>
        <row r="9">
          <cell r="C9">
            <v>550</v>
          </cell>
        </row>
      </sheetData>
      <sheetData sheetId="1"/>
      <sheetData sheetId="2"/>
      <sheetData sheetId="3">
        <row r="2">
          <cell r="B2">
            <v>0.45120000000000005</v>
          </cell>
        </row>
      </sheetData>
      <sheetData sheetId="4" refreshError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3</v>
  </rv>
  <rv s="1">
    <v>13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8C1F2F-8837-4112-84B5-26E48964F919}" name="Income3" displayName="Income3" ref="B16:D26" headerRowDxfId="0" dataDxfId="4">
  <tableColumns count="3">
    <tableColumn id="1" xr3:uid="{9D6117EA-451D-4DF6-BAE7-05061AFBD5C3}" name="Column1" totalsRowLabel="Total" dataDxfId="3" dataCellStyle="Normal"/>
    <tableColumn id="2" xr3:uid="{77BAF984-F724-4797-BAA0-26D1DEAEA2AF}" name="Column2" totalsRowFunction="sum" dataDxfId="2">
      <calculatedColumnFormula>DATA_SHEET!Y64</calculatedColumnFormula>
    </tableColumn>
    <tableColumn id="3" xr3:uid="{6324261E-5FEC-4D42-B030-D5C8979E25BE}" name="Column3" dataDxfId="1"/>
  </tableColumns>
  <tableStyleInfo name="BudgetTable" showFirstColumn="0" showLastColumn="0" showRowStripes="1" showColumnStripes="0"/>
  <extLst>
    <ext xmlns:x14="http://schemas.microsoft.com/office/spreadsheetml/2009/9/main" uri="{504A1905-F514-4f6f-8877-14C23A59335A}">
      <x14:table altTextSummary="Enter the monthly income details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8BBA-1331-44F3-9DE8-EEE3A28BAE7B}">
  <sheetPr codeName="Sheet2"/>
  <dimension ref="E22:G22"/>
  <sheetViews>
    <sheetView showGridLines="0" showWhiteSpace="0" view="pageLayout" zoomScaleNormal="100" workbookViewId="0">
      <selection activeCell="J49" sqref="J49"/>
    </sheetView>
  </sheetViews>
  <sheetFormatPr defaultRowHeight="15"/>
  <sheetData>
    <row r="22" spans="5:7">
      <c r="E22" s="123" t="s">
        <v>429</v>
      </c>
      <c r="F22" s="124"/>
      <c r="G22" s="125"/>
    </row>
  </sheetData>
  <sheetProtection algorithmName="SHA-512" hashValue="dUFAKycchiW5l1VCPfMyr1w+5MH0oGCRJCoP6h5oIYlBCKZxQjy+WiUGRaWG+AtXrwyQL3B4em/yFCQswp6f/Q==" saltValue="iSFMdOnNNZUe06DFNDFiig==" spinCount="100000" sheet="1" objects="1" scenarios="1" selectLockedCells="1" selectUnlockedCells="1"/>
  <mergeCells count="1">
    <mergeCell ref="E22:G22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E720-3A2D-468D-9571-B319D05F0C89}">
  <sheetPr codeName="Sheet1">
    <tabColor theme="9" tint="-0.499984740745262"/>
  </sheetPr>
  <dimension ref="A1:M179"/>
  <sheetViews>
    <sheetView showGridLines="0" showWhiteSpace="0" topLeftCell="A61" zoomScaleNormal="100" zoomScaleSheetLayoutView="100" workbookViewId="0">
      <selection activeCell="E151" sqref="E151"/>
    </sheetView>
  </sheetViews>
  <sheetFormatPr defaultRowHeight="15"/>
  <cols>
    <col min="1" max="1" width="7.85546875" customWidth="1"/>
    <col min="2" max="2" width="9.42578125" customWidth="1"/>
    <col min="3" max="3" width="10.85546875" customWidth="1"/>
    <col min="4" max="4" width="11.7109375" customWidth="1"/>
    <col min="5" max="5" width="10.140625" customWidth="1"/>
    <col min="6" max="6" width="5.85546875" customWidth="1"/>
    <col min="7" max="7" width="9.5703125" customWidth="1"/>
    <col min="8" max="8" width="11.140625" customWidth="1"/>
    <col min="9" max="9" width="10.7109375" customWidth="1"/>
  </cols>
  <sheetData>
    <row r="1" spans="2:13">
      <c r="B1" s="123" t="s">
        <v>432</v>
      </c>
      <c r="C1" s="137"/>
      <c r="D1" s="137"/>
      <c r="E1" s="137"/>
      <c r="F1" s="137"/>
      <c r="G1" s="137"/>
      <c r="H1" s="137"/>
      <c r="I1" s="137"/>
      <c r="J1" s="138"/>
      <c r="K1" s="4"/>
    </row>
    <row r="2" spans="2:13">
      <c r="C2" s="16"/>
      <c r="D2" s="2" t="s">
        <v>283</v>
      </c>
      <c r="F2" s="4"/>
      <c r="G2" s="4"/>
      <c r="H2" s="4"/>
      <c r="I2" s="4"/>
      <c r="K2" s="4"/>
    </row>
    <row r="3" spans="2:13">
      <c r="B3" s="16"/>
      <c r="C3" s="16"/>
      <c r="D3" s="16" t="s">
        <v>282</v>
      </c>
      <c r="E3" s="4"/>
      <c r="G3" s="16"/>
      <c r="I3" s="4"/>
    </row>
    <row r="4" spans="2:13">
      <c r="B4" s="139" t="s">
        <v>246</v>
      </c>
      <c r="C4" s="139"/>
      <c r="D4" s="16" t="s">
        <v>247</v>
      </c>
      <c r="E4" s="4"/>
      <c r="F4" s="16" t="s">
        <v>441</v>
      </c>
      <c r="G4" s="16"/>
      <c r="I4" s="16" t="s">
        <v>255</v>
      </c>
    </row>
    <row r="5" spans="2:13">
      <c r="B5" s="140" t="s">
        <v>243</v>
      </c>
      <c r="C5" s="141"/>
      <c r="D5" s="117">
        <v>0</v>
      </c>
      <c r="E5" s="4"/>
      <c r="F5" s="16" t="s">
        <v>253</v>
      </c>
      <c r="I5" s="16" t="s">
        <v>253</v>
      </c>
    </row>
    <row r="6" spans="2:13">
      <c r="B6" s="140" t="s">
        <v>1</v>
      </c>
      <c r="C6" s="141"/>
      <c r="D6" s="117">
        <v>0</v>
      </c>
      <c r="E6" s="4"/>
      <c r="F6" s="118">
        <v>0</v>
      </c>
      <c r="G6" s="4"/>
      <c r="I6" s="119">
        <v>0</v>
      </c>
    </row>
    <row r="7" spans="2:13">
      <c r="B7" s="140" t="s">
        <v>2</v>
      </c>
      <c r="C7" s="141"/>
      <c r="D7" s="117">
        <v>0</v>
      </c>
      <c r="E7" s="4"/>
      <c r="F7" s="139" t="s">
        <v>16</v>
      </c>
      <c r="G7" s="139"/>
      <c r="H7" s="4"/>
    </row>
    <row r="8" spans="2:13">
      <c r="B8" s="140" t="s">
        <v>11</v>
      </c>
      <c r="C8" s="141"/>
      <c r="D8" s="117">
        <v>0</v>
      </c>
      <c r="E8" s="4"/>
      <c r="F8" s="16" t="s">
        <v>441</v>
      </c>
      <c r="G8" s="16"/>
      <c r="I8" s="16" t="s">
        <v>438</v>
      </c>
    </row>
    <row r="9" spans="2:13">
      <c r="B9" s="140" t="s">
        <v>12</v>
      </c>
      <c r="C9" s="141"/>
      <c r="D9" s="117">
        <v>0</v>
      </c>
      <c r="E9" s="4"/>
      <c r="F9" s="16" t="s">
        <v>254</v>
      </c>
      <c r="G9" s="16"/>
      <c r="I9" s="16" t="s">
        <v>437</v>
      </c>
    </row>
    <row r="10" spans="2:13">
      <c r="B10" s="140" t="s">
        <v>13</v>
      </c>
      <c r="C10" s="141"/>
      <c r="D10" s="117">
        <v>0</v>
      </c>
      <c r="E10" s="4"/>
      <c r="F10" s="118">
        <v>0</v>
      </c>
      <c r="G10" s="4"/>
      <c r="I10" s="119">
        <v>0</v>
      </c>
    </row>
    <row r="11" spans="2:13">
      <c r="B11" s="140" t="s">
        <v>252</v>
      </c>
      <c r="C11" s="141"/>
      <c r="D11" s="117">
        <v>0</v>
      </c>
      <c r="E11" s="4"/>
      <c r="F11" s="4"/>
      <c r="G11" s="4"/>
      <c r="H11" s="4"/>
      <c r="I11" s="4"/>
      <c r="K11" s="4"/>
    </row>
    <row r="12" spans="2:13">
      <c r="B12" s="2"/>
      <c r="C12" s="2"/>
      <c r="D12" s="4"/>
      <c r="E12" s="4"/>
      <c r="F12" s="4"/>
      <c r="G12" s="4"/>
      <c r="H12" s="4"/>
      <c r="I12" s="4"/>
      <c r="K12" s="4"/>
    </row>
    <row r="13" spans="2:13">
      <c r="C13" s="123" t="s">
        <v>256</v>
      </c>
      <c r="D13" s="137"/>
      <c r="E13" s="138"/>
      <c r="F13" s="16"/>
      <c r="H13" s="8"/>
      <c r="I13" s="9"/>
      <c r="J13" s="10"/>
      <c r="K13" s="4"/>
    </row>
    <row r="14" spans="2:13">
      <c r="B14" s="18"/>
      <c r="H14" s="150" t="s">
        <v>228</v>
      </c>
      <c r="I14" s="151"/>
      <c r="J14" s="152"/>
      <c r="K14" s="4"/>
      <c r="L14" s="78"/>
      <c r="M14" s="78"/>
    </row>
    <row r="15" spans="2:13">
      <c r="B15" s="18"/>
      <c r="C15" s="18"/>
      <c r="D15" s="16" t="s">
        <v>340</v>
      </c>
      <c r="H15" s="22"/>
      <c r="I15" s="19" t="s">
        <v>229</v>
      </c>
      <c r="J15" s="20"/>
      <c r="K15" s="4"/>
      <c r="L15" s="78"/>
      <c r="M15" s="78"/>
    </row>
    <row r="16" spans="2:13">
      <c r="B16" s="4"/>
      <c r="C16" s="18"/>
      <c r="D16" s="16" t="s">
        <v>339</v>
      </c>
      <c r="H16" s="11"/>
      <c r="J16" s="20"/>
      <c r="K16" s="4"/>
      <c r="L16" s="78"/>
      <c r="M16" s="78"/>
    </row>
    <row r="17" spans="2:13">
      <c r="B17" s="4"/>
      <c r="C17" s="4"/>
      <c r="D17" s="16" t="s">
        <v>344</v>
      </c>
      <c r="E17" s="16" t="s">
        <v>341</v>
      </c>
      <c r="H17" s="11"/>
      <c r="I17" s="146" t="s">
        <v>288</v>
      </c>
      <c r="J17" s="147"/>
      <c r="K17" s="4"/>
      <c r="L17" s="78"/>
      <c r="M17" s="78"/>
    </row>
    <row r="18" spans="2:13">
      <c r="C18" s="2" t="s">
        <v>27</v>
      </c>
      <c r="D18" s="16" t="s">
        <v>343</v>
      </c>
      <c r="E18" s="32" t="s">
        <v>342</v>
      </c>
      <c r="F18" s="31"/>
      <c r="H18" s="145" t="s">
        <v>271</v>
      </c>
      <c r="I18" s="146"/>
      <c r="J18" s="147"/>
      <c r="K18" s="4"/>
      <c r="L18" s="78"/>
      <c r="M18" s="78"/>
    </row>
    <row r="19" spans="2:13">
      <c r="C19" s="2" t="s">
        <v>28</v>
      </c>
      <c r="D19" s="24" t="s">
        <v>10</v>
      </c>
      <c r="E19" s="16" t="s">
        <v>257</v>
      </c>
      <c r="F19" s="4"/>
      <c r="G19" s="21"/>
      <c r="H19" s="145" t="s">
        <v>262</v>
      </c>
      <c r="I19" s="146"/>
      <c r="J19" s="147"/>
      <c r="K19" s="4"/>
      <c r="L19" s="78"/>
      <c r="M19" s="78"/>
    </row>
    <row r="20" spans="2:13">
      <c r="C20" t="s">
        <v>18</v>
      </c>
      <c r="D20" s="118">
        <v>0</v>
      </c>
      <c r="E20" s="118">
        <v>0</v>
      </c>
      <c r="F20" s="4"/>
      <c r="H20" s="145" t="s">
        <v>263</v>
      </c>
      <c r="I20" s="146"/>
      <c r="J20" s="147"/>
      <c r="K20" s="4"/>
      <c r="L20" s="78"/>
      <c r="M20" s="78"/>
    </row>
    <row r="21" spans="2:13">
      <c r="C21" t="s">
        <v>17</v>
      </c>
      <c r="D21" s="118">
        <v>0</v>
      </c>
      <c r="E21" s="118">
        <v>0</v>
      </c>
      <c r="F21" s="4"/>
      <c r="H21" s="145" t="s">
        <v>264</v>
      </c>
      <c r="I21" s="146"/>
      <c r="J21" s="147"/>
      <c r="K21" s="4"/>
      <c r="L21" s="78"/>
      <c r="M21" s="78"/>
    </row>
    <row r="22" spans="2:13">
      <c r="C22" t="s">
        <v>19</v>
      </c>
      <c r="D22" s="118">
        <v>0</v>
      </c>
      <c r="E22" s="118">
        <v>0</v>
      </c>
      <c r="F22" s="4"/>
      <c r="H22" s="145" t="s">
        <v>265</v>
      </c>
      <c r="I22" s="146"/>
      <c r="J22" s="147"/>
      <c r="K22" s="4"/>
      <c r="L22" s="78"/>
      <c r="M22" s="78"/>
    </row>
    <row r="23" spans="2:13">
      <c r="B23" s="4"/>
      <c r="C23" t="s">
        <v>20</v>
      </c>
      <c r="D23" s="118">
        <v>0</v>
      </c>
      <c r="E23" s="118">
        <v>0</v>
      </c>
      <c r="F23" s="4"/>
      <c r="G23" s="4"/>
      <c r="H23" s="145" t="s">
        <v>266</v>
      </c>
      <c r="I23" s="146"/>
      <c r="J23" s="147"/>
      <c r="K23" s="4"/>
      <c r="L23" s="78"/>
      <c r="M23" s="78"/>
    </row>
    <row r="24" spans="2:13">
      <c r="B24" s="4"/>
      <c r="C24" t="s">
        <v>21</v>
      </c>
      <c r="D24" s="118">
        <v>0</v>
      </c>
      <c r="E24" s="118">
        <v>0</v>
      </c>
      <c r="F24" s="4"/>
      <c r="H24" s="145" t="s">
        <v>267</v>
      </c>
      <c r="I24" s="146"/>
      <c r="J24" s="147"/>
      <c r="K24" s="4"/>
      <c r="L24" s="78"/>
      <c r="M24" s="78"/>
    </row>
    <row r="25" spans="2:13">
      <c r="C25" t="s">
        <v>22</v>
      </c>
      <c r="D25" s="118">
        <v>0</v>
      </c>
      <c r="E25" s="118">
        <v>0</v>
      </c>
      <c r="F25" s="4"/>
      <c r="H25" s="145" t="s">
        <v>268</v>
      </c>
      <c r="I25" s="146"/>
      <c r="J25" s="147"/>
      <c r="K25" s="4"/>
      <c r="L25" s="78"/>
      <c r="M25" s="78"/>
    </row>
    <row r="26" spans="2:13">
      <c r="C26" t="s">
        <v>23</v>
      </c>
      <c r="D26" s="118">
        <v>0</v>
      </c>
      <c r="E26" s="118">
        <v>0</v>
      </c>
      <c r="F26" s="4"/>
      <c r="H26" s="145" t="s">
        <v>269</v>
      </c>
      <c r="I26" s="146"/>
      <c r="J26" s="147"/>
      <c r="K26" s="4"/>
    </row>
    <row r="27" spans="2:13">
      <c r="C27" t="s">
        <v>24</v>
      </c>
      <c r="D27" s="118">
        <v>0</v>
      </c>
      <c r="E27" s="118">
        <v>0</v>
      </c>
      <c r="F27" s="4"/>
      <c r="H27" s="145" t="s">
        <v>270</v>
      </c>
      <c r="I27" s="146"/>
      <c r="J27" s="147"/>
      <c r="K27" s="4"/>
    </row>
    <row r="28" spans="2:13">
      <c r="C28" t="s">
        <v>25</v>
      </c>
      <c r="D28" s="118">
        <v>0</v>
      </c>
      <c r="E28" s="118">
        <v>0</v>
      </c>
      <c r="F28" s="4"/>
      <c r="H28" s="11"/>
      <c r="J28" s="12"/>
      <c r="K28" s="4"/>
    </row>
    <row r="29" spans="2:13">
      <c r="C29" t="s">
        <v>26</v>
      </c>
      <c r="D29" s="118">
        <v>0</v>
      </c>
      <c r="E29" s="118">
        <v>0</v>
      </c>
      <c r="F29" s="4"/>
      <c r="H29" s="145" t="s">
        <v>258</v>
      </c>
      <c r="I29" s="146"/>
      <c r="J29" s="147"/>
      <c r="K29" s="4"/>
    </row>
    <row r="30" spans="2:13">
      <c r="C30" s="18" t="s">
        <v>292</v>
      </c>
      <c r="D30" s="118">
        <v>0</v>
      </c>
      <c r="E30" s="118">
        <v>0</v>
      </c>
      <c r="F30" s="4"/>
      <c r="H30" s="145" t="s">
        <v>260</v>
      </c>
      <c r="I30" s="146"/>
      <c r="J30" s="147"/>
      <c r="K30" s="4"/>
    </row>
    <row r="31" spans="2:13">
      <c r="C31" t="s">
        <v>310</v>
      </c>
      <c r="D31" s="118">
        <v>0</v>
      </c>
      <c r="E31" s="118">
        <v>0</v>
      </c>
      <c r="H31" s="145" t="s">
        <v>259</v>
      </c>
      <c r="I31" s="146"/>
      <c r="J31" s="147"/>
      <c r="K31" s="4"/>
    </row>
    <row r="32" spans="2:13">
      <c r="H32" s="155" t="s">
        <v>261</v>
      </c>
      <c r="I32" s="128"/>
      <c r="J32" s="129"/>
      <c r="K32" s="4"/>
    </row>
    <row r="33" spans="1:11">
      <c r="D33" s="16" t="s">
        <v>306</v>
      </c>
      <c r="H33" s="145" t="s">
        <v>405</v>
      </c>
      <c r="I33" s="146"/>
      <c r="J33" s="147"/>
      <c r="K33" s="4"/>
    </row>
    <row r="34" spans="1:11">
      <c r="D34" s="120">
        <f>SUM(D20:D31)</f>
        <v>0</v>
      </c>
      <c r="H34" s="13"/>
      <c r="I34" s="14"/>
      <c r="J34" s="15"/>
      <c r="K34" s="4"/>
    </row>
    <row r="35" spans="1:11">
      <c r="D35" s="146"/>
      <c r="E35" s="146"/>
      <c r="F35" s="5"/>
      <c r="K35" s="4"/>
    </row>
    <row r="36" spans="1:11">
      <c r="B36" s="123" t="s">
        <v>433</v>
      </c>
      <c r="C36" s="137"/>
      <c r="D36" s="137"/>
      <c r="E36" s="137"/>
      <c r="F36" s="137"/>
      <c r="G36" s="137"/>
      <c r="H36" s="137"/>
      <c r="I36" s="137"/>
      <c r="J36" s="138"/>
      <c r="K36" s="4"/>
    </row>
    <row r="37" spans="1:11">
      <c r="D37" s="146"/>
      <c r="E37" s="146"/>
      <c r="J37" s="9"/>
      <c r="K37" s="4"/>
    </row>
    <row r="38" spans="1:11">
      <c r="A38" s="2"/>
      <c r="B38" s="139" t="s">
        <v>284</v>
      </c>
      <c r="C38" s="139"/>
      <c r="D38" s="18"/>
      <c r="E38" s="2" t="s">
        <v>272</v>
      </c>
      <c r="G38" s="139"/>
      <c r="H38" s="139"/>
      <c r="I38" s="18"/>
      <c r="J38" s="2"/>
      <c r="K38" s="4"/>
    </row>
    <row r="39" spans="1:11">
      <c r="K39" s="4"/>
    </row>
    <row r="40" spans="1:11">
      <c r="B40" s="140" t="s">
        <v>230</v>
      </c>
      <c r="C40" s="140"/>
      <c r="D40" s="118">
        <v>0</v>
      </c>
      <c r="E40" s="18" t="s">
        <v>349</v>
      </c>
      <c r="G40" s="140"/>
      <c r="H40" s="140"/>
      <c r="I40" s="100"/>
      <c r="J40" s="18"/>
      <c r="K40" s="4"/>
    </row>
    <row r="41" spans="1:11">
      <c r="B41" s="140" t="s">
        <v>7</v>
      </c>
      <c r="C41" s="140"/>
      <c r="D41" s="118">
        <v>0</v>
      </c>
      <c r="E41" s="18" t="s">
        <v>279</v>
      </c>
      <c r="G41" s="140"/>
      <c r="H41" s="140"/>
      <c r="I41" s="100"/>
      <c r="J41" s="18"/>
      <c r="K41" s="4"/>
    </row>
    <row r="42" spans="1:11">
      <c r="B42" s="140" t="s">
        <v>8</v>
      </c>
      <c r="C42" s="140"/>
      <c r="D42" s="118">
        <v>0</v>
      </c>
      <c r="E42" s="18" t="s">
        <v>279</v>
      </c>
      <c r="G42" s="140"/>
      <c r="H42" s="140"/>
      <c r="I42" s="100"/>
      <c r="J42" s="18"/>
      <c r="K42" s="4"/>
    </row>
    <row r="43" spans="1:11">
      <c r="B43" s="140" t="s">
        <v>231</v>
      </c>
      <c r="C43" s="140"/>
      <c r="D43" s="118">
        <v>0</v>
      </c>
      <c r="E43" s="18" t="s">
        <v>280</v>
      </c>
      <c r="G43" s="140"/>
      <c r="H43" s="140"/>
      <c r="I43" s="100"/>
      <c r="J43" s="18"/>
      <c r="K43" s="4"/>
    </row>
    <row r="44" spans="1:11">
      <c r="B44" s="140" t="s">
        <v>232</v>
      </c>
      <c r="C44" s="140"/>
      <c r="D44" s="118">
        <v>0</v>
      </c>
      <c r="E44" s="18" t="s">
        <v>280</v>
      </c>
      <c r="G44" s="140"/>
      <c r="H44" s="140"/>
      <c r="I44" s="100"/>
      <c r="J44" s="18"/>
      <c r="K44" s="4"/>
    </row>
    <row r="45" spans="1:11">
      <c r="B45" s="140"/>
      <c r="C45" s="140"/>
      <c r="D45" s="4"/>
      <c r="E45" s="18"/>
      <c r="G45" s="140"/>
      <c r="H45" s="140"/>
      <c r="I45" s="79"/>
      <c r="J45" s="18"/>
      <c r="K45" s="4"/>
    </row>
    <row r="46" spans="1:11">
      <c r="B46" s="140" t="s">
        <v>233</v>
      </c>
      <c r="C46" s="140"/>
      <c r="D46" s="118">
        <v>0</v>
      </c>
      <c r="E46" s="18" t="s">
        <v>278</v>
      </c>
      <c r="G46" s="140"/>
      <c r="H46" s="140"/>
      <c r="I46" s="79"/>
      <c r="J46" s="18"/>
      <c r="K46" s="4"/>
    </row>
    <row r="47" spans="1:11">
      <c r="K47" s="4"/>
    </row>
    <row r="48" spans="1:11">
      <c r="B48" s="123" t="s">
        <v>434</v>
      </c>
      <c r="C48" s="137"/>
      <c r="D48" s="137"/>
      <c r="E48" s="137"/>
      <c r="F48" s="137"/>
      <c r="G48" s="137"/>
      <c r="H48" s="137"/>
      <c r="I48" s="137"/>
      <c r="J48" s="138"/>
      <c r="K48" s="4"/>
    </row>
    <row r="49" spans="2:11">
      <c r="K49" s="4"/>
    </row>
    <row r="50" spans="2:11">
      <c r="B50" s="151" t="s">
        <v>273</v>
      </c>
      <c r="C50" s="151"/>
      <c r="D50" s="4"/>
      <c r="E50" s="2" t="s">
        <v>285</v>
      </c>
      <c r="K50" s="4"/>
    </row>
    <row r="51" spans="2:11">
      <c r="B51" s="4"/>
      <c r="C51" s="4"/>
      <c r="D51" s="4"/>
      <c r="E51" s="16" t="s">
        <v>281</v>
      </c>
      <c r="F51" s="4"/>
      <c r="K51" s="4"/>
    </row>
    <row r="52" spans="2:11">
      <c r="B52" s="149" t="s">
        <v>234</v>
      </c>
      <c r="C52" s="149"/>
      <c r="D52" s="149"/>
      <c r="E52" s="121">
        <v>0</v>
      </c>
      <c r="K52" s="4"/>
    </row>
    <row r="53" spans="2:11">
      <c r="B53" s="128" t="s">
        <v>235</v>
      </c>
      <c r="C53" s="128"/>
      <c r="D53" s="128"/>
      <c r="E53" s="121">
        <v>0</v>
      </c>
      <c r="K53" s="4"/>
    </row>
    <row r="54" spans="2:11">
      <c r="B54" s="128" t="s">
        <v>236</v>
      </c>
      <c r="C54" s="128"/>
      <c r="D54" s="128"/>
      <c r="E54" s="121">
        <v>0</v>
      </c>
      <c r="K54" s="4"/>
    </row>
    <row r="55" spans="2:11">
      <c r="B55" s="128" t="s">
        <v>237</v>
      </c>
      <c r="C55" s="128"/>
      <c r="D55" s="128"/>
      <c r="E55" s="121">
        <v>0</v>
      </c>
      <c r="K55" s="4"/>
    </row>
    <row r="56" spans="2:11">
      <c r="B56" s="128" t="s">
        <v>238</v>
      </c>
      <c r="C56" s="128"/>
      <c r="D56" s="128"/>
      <c r="E56" s="121">
        <v>0</v>
      </c>
      <c r="K56" s="4"/>
    </row>
    <row r="57" spans="2:11">
      <c r="B57" s="128" t="s">
        <v>239</v>
      </c>
      <c r="C57" s="128"/>
      <c r="D57" s="128"/>
      <c r="E57" s="121">
        <v>0</v>
      </c>
      <c r="K57" s="4"/>
    </row>
    <row r="58" spans="2:11">
      <c r="B58" s="128" t="s">
        <v>240</v>
      </c>
      <c r="C58" s="128"/>
      <c r="D58" s="128"/>
      <c r="E58" s="121">
        <v>0</v>
      </c>
      <c r="K58" s="4"/>
    </row>
    <row r="59" spans="2:11">
      <c r="B59" s="128" t="s">
        <v>242</v>
      </c>
      <c r="C59" s="128"/>
      <c r="D59" s="128"/>
      <c r="E59" s="121">
        <v>0</v>
      </c>
      <c r="K59" s="4"/>
    </row>
    <row r="60" spans="2:11">
      <c r="B60" s="128" t="s">
        <v>241</v>
      </c>
      <c r="C60" s="128"/>
      <c r="D60" s="128"/>
      <c r="E60" s="121">
        <v>0</v>
      </c>
      <c r="K60" s="4"/>
    </row>
    <row r="61" spans="2:11">
      <c r="K61" s="4"/>
    </row>
    <row r="62" spans="2:11">
      <c r="C62" s="21" t="s">
        <v>365</v>
      </c>
      <c r="D62" t="s">
        <v>366</v>
      </c>
      <c r="K62" s="4"/>
    </row>
    <row r="63" spans="2:11">
      <c r="K63" s="4"/>
    </row>
    <row r="64" spans="2:11">
      <c r="B64" s="126" t="s">
        <v>435</v>
      </c>
      <c r="C64" s="127"/>
      <c r="D64" s="127"/>
      <c r="E64" s="127"/>
      <c r="F64" s="127"/>
      <c r="G64" s="127"/>
      <c r="H64" s="127"/>
      <c r="I64" s="127"/>
      <c r="J64" s="127"/>
      <c r="K64" s="4"/>
    </row>
    <row r="65" spans="1:11">
      <c r="B65" s="16"/>
      <c r="C65" s="4"/>
      <c r="D65" s="4"/>
      <c r="E65" s="4"/>
      <c r="F65" s="4"/>
      <c r="G65" s="4"/>
      <c r="H65" s="4"/>
      <c r="I65" s="4"/>
      <c r="J65" s="4"/>
      <c r="K65" s="4"/>
    </row>
    <row r="66" spans="1:11">
      <c r="B66" s="16"/>
      <c r="C66" s="4"/>
      <c r="D66" s="4"/>
      <c r="E66" s="16" t="s">
        <v>440</v>
      </c>
      <c r="F66" s="16"/>
      <c r="G66" s="16"/>
      <c r="H66" s="4"/>
      <c r="I66" s="4"/>
      <c r="J66" s="4"/>
      <c r="K66" s="4"/>
    </row>
    <row r="67" spans="1:11">
      <c r="E67" s="16" t="s">
        <v>439</v>
      </c>
      <c r="F67" s="79"/>
      <c r="G67" s="79"/>
      <c r="H67" s="40" t="s">
        <v>409</v>
      </c>
      <c r="I67" s="153" t="s">
        <v>436</v>
      </c>
      <c r="J67" s="154"/>
      <c r="K67" s="4"/>
    </row>
    <row r="68" spans="1:11">
      <c r="B68" s="128" t="s">
        <v>407</v>
      </c>
      <c r="C68" s="128"/>
      <c r="D68" s="129"/>
      <c r="E68" s="118">
        <v>0</v>
      </c>
      <c r="F68" s="79"/>
      <c r="G68" s="79"/>
      <c r="H68" s="2"/>
      <c r="I68" s="130" t="s">
        <v>410</v>
      </c>
      <c r="J68" s="131"/>
      <c r="K68" s="4"/>
    </row>
    <row r="69" spans="1:11">
      <c r="B69" s="128" t="s">
        <v>408</v>
      </c>
      <c r="C69" s="128"/>
      <c r="D69" s="128"/>
      <c r="E69" s="118">
        <v>0</v>
      </c>
      <c r="I69" s="132" t="s">
        <v>411</v>
      </c>
      <c r="J69" s="133"/>
      <c r="K69" s="4"/>
    </row>
    <row r="70" spans="1:11">
      <c r="K70" s="4"/>
    </row>
    <row r="71" spans="1:11">
      <c r="K71" s="4"/>
    </row>
    <row r="72" spans="1:11">
      <c r="A72" s="142" t="s">
        <v>286</v>
      </c>
      <c r="B72" s="143"/>
      <c r="C72" s="143"/>
      <c r="D72" s="143"/>
      <c r="E72" s="143"/>
      <c r="F72" s="143"/>
      <c r="G72" s="143"/>
      <c r="H72" s="143"/>
      <c r="I72" s="143"/>
      <c r="J72" s="144"/>
    </row>
    <row r="73" spans="1:11">
      <c r="A73" s="210" t="s">
        <v>79</v>
      </c>
      <c r="B73" s="211"/>
      <c r="C73" s="211"/>
      <c r="D73" s="211"/>
      <c r="E73" s="118">
        <v>0</v>
      </c>
      <c r="F73" s="9"/>
      <c r="G73" s="136" t="s">
        <v>51</v>
      </c>
      <c r="H73" s="136"/>
      <c r="I73" s="136"/>
      <c r="J73" s="118">
        <v>0</v>
      </c>
    </row>
    <row r="74" spans="1:11">
      <c r="A74" s="155" t="s">
        <v>29</v>
      </c>
      <c r="B74" s="203"/>
      <c r="C74" s="203"/>
      <c r="D74" s="203"/>
      <c r="E74" s="118">
        <v>0</v>
      </c>
      <c r="F74" s="202"/>
      <c r="G74" s="201" t="s">
        <v>52</v>
      </c>
      <c r="H74" s="201"/>
      <c r="I74" s="201"/>
      <c r="J74" s="118">
        <v>0</v>
      </c>
    </row>
    <row r="75" spans="1:11">
      <c r="A75" s="200" t="s">
        <v>30</v>
      </c>
      <c r="B75" s="201"/>
      <c r="C75" s="201"/>
      <c r="D75" s="201"/>
      <c r="E75" s="118">
        <v>0</v>
      </c>
      <c r="F75" s="202"/>
      <c r="G75" s="203" t="s">
        <v>53</v>
      </c>
      <c r="H75" s="203"/>
      <c r="I75" s="203"/>
      <c r="J75" s="118">
        <v>0</v>
      </c>
    </row>
    <row r="76" spans="1:11">
      <c r="A76" s="155" t="s">
        <v>80</v>
      </c>
      <c r="B76" s="203"/>
      <c r="C76" s="203"/>
      <c r="D76" s="203"/>
      <c r="E76" s="118">
        <v>0</v>
      </c>
      <c r="F76" s="202"/>
      <c r="G76" s="201" t="s">
        <v>102</v>
      </c>
      <c r="H76" s="201"/>
      <c r="I76" s="201"/>
      <c r="J76" s="118">
        <v>0</v>
      </c>
    </row>
    <row r="77" spans="1:11">
      <c r="A77" s="200" t="s">
        <v>31</v>
      </c>
      <c r="B77" s="201"/>
      <c r="C77" s="201"/>
      <c r="D77" s="201"/>
      <c r="E77" s="118">
        <v>0</v>
      </c>
      <c r="F77" s="202"/>
      <c r="G77" s="203" t="s">
        <v>54</v>
      </c>
      <c r="H77" s="203"/>
      <c r="I77" s="203"/>
      <c r="J77" s="118">
        <v>0</v>
      </c>
    </row>
    <row r="78" spans="1:11">
      <c r="A78" s="155" t="s">
        <v>32</v>
      </c>
      <c r="B78" s="203"/>
      <c r="C78" s="203"/>
      <c r="D78" s="203"/>
      <c r="E78" s="118">
        <v>0</v>
      </c>
      <c r="F78" s="202"/>
      <c r="G78" s="201" t="s">
        <v>55</v>
      </c>
      <c r="H78" s="201"/>
      <c r="I78" s="201"/>
      <c r="J78" s="118">
        <v>0</v>
      </c>
    </row>
    <row r="79" spans="1:11">
      <c r="A79" s="200" t="s">
        <v>81</v>
      </c>
      <c r="B79" s="201"/>
      <c r="C79" s="201"/>
      <c r="D79" s="201"/>
      <c r="E79" s="118">
        <v>0</v>
      </c>
      <c r="F79" s="202"/>
      <c r="G79" s="203" t="s">
        <v>56</v>
      </c>
      <c r="H79" s="203"/>
      <c r="I79" s="203"/>
      <c r="J79" s="118">
        <v>0</v>
      </c>
    </row>
    <row r="80" spans="1:11">
      <c r="A80" s="155" t="s">
        <v>33</v>
      </c>
      <c r="B80" s="203"/>
      <c r="C80" s="203"/>
      <c r="D80" s="203"/>
      <c r="E80" s="118">
        <v>0</v>
      </c>
      <c r="F80" s="202"/>
      <c r="G80" s="201" t="s">
        <v>103</v>
      </c>
      <c r="H80" s="201"/>
      <c r="I80" s="201"/>
      <c r="J80" s="118">
        <v>0</v>
      </c>
    </row>
    <row r="81" spans="1:10">
      <c r="A81" s="200" t="s">
        <v>82</v>
      </c>
      <c r="B81" s="201"/>
      <c r="C81" s="201"/>
      <c r="D81" s="201"/>
      <c r="E81" s="118">
        <v>0</v>
      </c>
      <c r="F81" s="202"/>
      <c r="G81" s="203" t="s">
        <v>57</v>
      </c>
      <c r="H81" s="203"/>
      <c r="I81" s="203"/>
      <c r="J81" s="118">
        <v>0</v>
      </c>
    </row>
    <row r="82" spans="1:10">
      <c r="A82" s="155" t="s">
        <v>34</v>
      </c>
      <c r="B82" s="203"/>
      <c r="C82" s="203"/>
      <c r="D82" s="203"/>
      <c r="E82" s="118">
        <v>0</v>
      </c>
      <c r="F82" s="202"/>
      <c r="G82" s="201" t="s">
        <v>58</v>
      </c>
      <c r="H82" s="201"/>
      <c r="I82" s="201"/>
      <c r="J82" s="118">
        <v>0</v>
      </c>
    </row>
    <row r="83" spans="1:10">
      <c r="A83" s="200" t="s">
        <v>83</v>
      </c>
      <c r="B83" s="201"/>
      <c r="C83" s="201"/>
      <c r="D83" s="201"/>
      <c r="E83" s="118">
        <v>0</v>
      </c>
      <c r="F83" s="202"/>
      <c r="G83" s="203" t="s">
        <v>59</v>
      </c>
      <c r="H83" s="203"/>
      <c r="I83" s="203"/>
      <c r="J83" s="118">
        <v>0</v>
      </c>
    </row>
    <row r="84" spans="1:10">
      <c r="A84" s="155" t="s">
        <v>84</v>
      </c>
      <c r="B84" s="203"/>
      <c r="C84" s="203"/>
      <c r="D84" s="203"/>
      <c r="E84" s="118">
        <v>0</v>
      </c>
      <c r="F84" s="202"/>
      <c r="G84" s="201" t="s">
        <v>104</v>
      </c>
      <c r="H84" s="201"/>
      <c r="I84" s="201"/>
      <c r="J84" s="118">
        <v>0</v>
      </c>
    </row>
    <row r="85" spans="1:10">
      <c r="A85" s="200" t="s">
        <v>85</v>
      </c>
      <c r="B85" s="201"/>
      <c r="C85" s="201"/>
      <c r="D85" s="201"/>
      <c r="E85" s="118">
        <v>0</v>
      </c>
      <c r="F85" s="202"/>
      <c r="G85" s="203" t="s">
        <v>244</v>
      </c>
      <c r="H85" s="203"/>
      <c r="I85" s="203"/>
      <c r="J85" s="118">
        <v>0</v>
      </c>
    </row>
    <row r="86" spans="1:10">
      <c r="A86" s="155" t="s">
        <v>35</v>
      </c>
      <c r="B86" s="203"/>
      <c r="C86" s="203"/>
      <c r="D86" s="203"/>
      <c r="E86" s="118">
        <v>0</v>
      </c>
      <c r="F86" s="202"/>
      <c r="G86" s="201" t="s">
        <v>60</v>
      </c>
      <c r="H86" s="201"/>
      <c r="I86" s="201"/>
      <c r="J86" s="118">
        <v>0</v>
      </c>
    </row>
    <row r="87" spans="1:10">
      <c r="A87" s="200" t="s">
        <v>36</v>
      </c>
      <c r="B87" s="201"/>
      <c r="C87" s="201"/>
      <c r="D87" s="201"/>
      <c r="E87" s="118">
        <v>0</v>
      </c>
      <c r="F87" s="202"/>
      <c r="G87" s="203" t="s">
        <v>105</v>
      </c>
      <c r="H87" s="203"/>
      <c r="I87" s="203"/>
      <c r="J87" s="118">
        <v>0</v>
      </c>
    </row>
    <row r="88" spans="1:10">
      <c r="A88" s="155" t="s">
        <v>37</v>
      </c>
      <c r="B88" s="203"/>
      <c r="C88" s="203"/>
      <c r="D88" s="203"/>
      <c r="E88" s="118">
        <v>0</v>
      </c>
      <c r="F88" s="202"/>
      <c r="G88" s="201" t="s">
        <v>61</v>
      </c>
      <c r="H88" s="201"/>
      <c r="I88" s="201"/>
      <c r="J88" s="118">
        <v>0</v>
      </c>
    </row>
    <row r="89" spans="1:10">
      <c r="A89" s="200" t="s">
        <v>38</v>
      </c>
      <c r="B89" s="201"/>
      <c r="C89" s="201"/>
      <c r="D89" s="201"/>
      <c r="E89" s="118">
        <v>0</v>
      </c>
      <c r="F89" s="202"/>
      <c r="G89" s="203" t="s">
        <v>62</v>
      </c>
      <c r="H89" s="203"/>
      <c r="I89" s="203"/>
      <c r="J89" s="118">
        <v>0</v>
      </c>
    </row>
    <row r="90" spans="1:10">
      <c r="A90" s="155" t="s">
        <v>39</v>
      </c>
      <c r="B90" s="203"/>
      <c r="C90" s="203"/>
      <c r="D90" s="203"/>
      <c r="E90" s="118">
        <v>0</v>
      </c>
      <c r="F90" s="202"/>
      <c r="G90" s="201" t="s">
        <v>63</v>
      </c>
      <c r="H90" s="201"/>
      <c r="I90" s="201"/>
      <c r="J90" s="118">
        <v>0</v>
      </c>
    </row>
    <row r="91" spans="1:10">
      <c r="A91" s="200" t="s">
        <v>86</v>
      </c>
      <c r="B91" s="201"/>
      <c r="C91" s="201"/>
      <c r="D91" s="201"/>
      <c r="E91" s="118">
        <v>0</v>
      </c>
      <c r="F91" s="202"/>
      <c r="G91" s="203" t="s">
        <v>64</v>
      </c>
      <c r="H91" s="203"/>
      <c r="I91" s="203"/>
      <c r="J91" s="118">
        <v>0</v>
      </c>
    </row>
    <row r="92" spans="1:10">
      <c r="A92" s="155" t="s">
        <v>87</v>
      </c>
      <c r="B92" s="203"/>
      <c r="C92" s="203"/>
      <c r="D92" s="203"/>
      <c r="E92" s="118">
        <v>0</v>
      </c>
      <c r="F92" s="202"/>
      <c r="G92" s="201" t="s">
        <v>106</v>
      </c>
      <c r="H92" s="201"/>
      <c r="I92" s="201"/>
      <c r="J92" s="118">
        <v>0</v>
      </c>
    </row>
    <row r="93" spans="1:10">
      <c r="A93" s="200" t="s">
        <v>40</v>
      </c>
      <c r="B93" s="201"/>
      <c r="C93" s="201"/>
      <c r="D93" s="201"/>
      <c r="E93" s="118">
        <v>0</v>
      </c>
      <c r="F93" s="202"/>
      <c r="G93" s="203" t="s">
        <v>65</v>
      </c>
      <c r="H93" s="203"/>
      <c r="I93" s="203"/>
      <c r="J93" s="118">
        <v>0</v>
      </c>
    </row>
    <row r="94" spans="1:10">
      <c r="A94" s="155" t="s">
        <v>41</v>
      </c>
      <c r="B94" s="203"/>
      <c r="C94" s="203"/>
      <c r="D94" s="203"/>
      <c r="E94" s="118">
        <v>0</v>
      </c>
      <c r="F94" s="202"/>
      <c r="G94" s="201" t="s">
        <v>107</v>
      </c>
      <c r="H94" s="201"/>
      <c r="I94" s="201"/>
      <c r="J94" s="118">
        <v>0</v>
      </c>
    </row>
    <row r="95" spans="1:10">
      <c r="A95" s="200" t="s">
        <v>42</v>
      </c>
      <c r="B95" s="201"/>
      <c r="C95" s="201"/>
      <c r="D95" s="201"/>
      <c r="E95" s="118">
        <v>0</v>
      </c>
      <c r="F95" s="202"/>
      <c r="G95" s="203" t="s">
        <v>66</v>
      </c>
      <c r="H95" s="203"/>
      <c r="I95" s="203"/>
      <c r="J95" s="118">
        <v>0</v>
      </c>
    </row>
    <row r="96" spans="1:10">
      <c r="A96" s="155" t="s">
        <v>88</v>
      </c>
      <c r="B96" s="203"/>
      <c r="C96" s="203"/>
      <c r="D96" s="203"/>
      <c r="E96" s="118">
        <v>0</v>
      </c>
      <c r="F96" s="202"/>
      <c r="G96" s="201" t="s">
        <v>67</v>
      </c>
      <c r="H96" s="201"/>
      <c r="I96" s="201"/>
      <c r="J96" s="118">
        <v>0</v>
      </c>
    </row>
    <row r="97" spans="1:10">
      <c r="A97" s="200" t="s">
        <v>43</v>
      </c>
      <c r="B97" s="201"/>
      <c r="C97" s="201"/>
      <c r="D97" s="201"/>
      <c r="E97" s="118">
        <v>0</v>
      </c>
      <c r="F97" s="202"/>
      <c r="G97" s="203" t="s">
        <v>68</v>
      </c>
      <c r="H97" s="203"/>
      <c r="I97" s="203"/>
      <c r="J97" s="118">
        <v>0</v>
      </c>
    </row>
    <row r="98" spans="1:10">
      <c r="A98" s="155" t="s">
        <v>89</v>
      </c>
      <c r="B98" s="203"/>
      <c r="C98" s="203"/>
      <c r="D98" s="203"/>
      <c r="E98" s="118">
        <v>0</v>
      </c>
      <c r="F98" s="202"/>
      <c r="G98" s="201" t="s">
        <v>69</v>
      </c>
      <c r="H98" s="201"/>
      <c r="I98" s="201"/>
      <c r="J98" s="118">
        <v>0</v>
      </c>
    </row>
    <row r="99" spans="1:10">
      <c r="A99" s="200" t="s">
        <v>44</v>
      </c>
      <c r="B99" s="201"/>
      <c r="C99" s="201"/>
      <c r="D99" s="201"/>
      <c r="E99" s="118">
        <v>0</v>
      </c>
      <c r="F99" s="202"/>
      <c r="G99" s="203" t="s">
        <v>70</v>
      </c>
      <c r="H99" s="203"/>
      <c r="I99" s="203"/>
      <c r="J99" s="118">
        <v>0</v>
      </c>
    </row>
    <row r="100" spans="1:10">
      <c r="A100" s="155" t="s">
        <v>90</v>
      </c>
      <c r="B100" s="203"/>
      <c r="C100" s="203"/>
      <c r="D100" s="203"/>
      <c r="E100" s="118">
        <v>0</v>
      </c>
      <c r="F100" s="202"/>
      <c r="G100" s="201" t="s">
        <v>108</v>
      </c>
      <c r="H100" s="201"/>
      <c r="I100" s="201"/>
      <c r="J100" s="118">
        <v>0</v>
      </c>
    </row>
    <row r="101" spans="1:10">
      <c r="A101" s="200" t="s">
        <v>91</v>
      </c>
      <c r="B101" s="201"/>
      <c r="C101" s="201"/>
      <c r="D101" s="201"/>
      <c r="E101" s="118">
        <v>0</v>
      </c>
      <c r="F101" s="202"/>
      <c r="G101" s="203" t="s">
        <v>71</v>
      </c>
      <c r="H101" s="203"/>
      <c r="I101" s="203"/>
      <c r="J101" s="118">
        <v>0</v>
      </c>
    </row>
    <row r="102" spans="1:10">
      <c r="A102" s="155" t="s">
        <v>45</v>
      </c>
      <c r="B102" s="203"/>
      <c r="C102" s="203"/>
      <c r="D102" s="203"/>
      <c r="E102" s="118">
        <v>0</v>
      </c>
      <c r="F102" s="202"/>
      <c r="G102" s="201" t="s">
        <v>72</v>
      </c>
      <c r="H102" s="201"/>
      <c r="I102" s="201"/>
      <c r="J102" s="118">
        <v>0</v>
      </c>
    </row>
    <row r="103" spans="1:10">
      <c r="A103" s="200" t="s">
        <v>46</v>
      </c>
      <c r="B103" s="201"/>
      <c r="C103" s="201"/>
      <c r="D103" s="201"/>
      <c r="E103" s="118">
        <v>0</v>
      </c>
      <c r="F103" s="202"/>
      <c r="G103" s="203" t="s">
        <v>73</v>
      </c>
      <c r="H103" s="203"/>
      <c r="I103" s="203"/>
      <c r="J103" s="118">
        <v>0</v>
      </c>
    </row>
    <row r="104" spans="1:10">
      <c r="A104" s="155" t="s">
        <v>92</v>
      </c>
      <c r="B104" s="203"/>
      <c r="C104" s="203"/>
      <c r="D104" s="203"/>
      <c r="E104" s="118">
        <v>0</v>
      </c>
      <c r="F104" s="202"/>
      <c r="G104" s="201" t="s">
        <v>109</v>
      </c>
      <c r="H104" s="201"/>
      <c r="I104" s="201"/>
      <c r="J104" s="118">
        <v>0</v>
      </c>
    </row>
    <row r="105" spans="1:10">
      <c r="A105" s="200" t="s">
        <v>93</v>
      </c>
      <c r="B105" s="201"/>
      <c r="C105" s="201"/>
      <c r="D105" s="201"/>
      <c r="E105" s="118">
        <v>0</v>
      </c>
      <c r="F105" s="202"/>
      <c r="G105" s="203" t="s">
        <v>110</v>
      </c>
      <c r="H105" s="203"/>
      <c r="I105" s="203"/>
      <c r="J105" s="118">
        <v>0</v>
      </c>
    </row>
    <row r="106" spans="1:10">
      <c r="A106" s="155" t="s">
        <v>94</v>
      </c>
      <c r="B106" s="203"/>
      <c r="C106" s="203"/>
      <c r="D106" s="203"/>
      <c r="E106" s="118">
        <v>0</v>
      </c>
      <c r="F106" s="202"/>
      <c r="G106" s="201" t="s">
        <v>111</v>
      </c>
      <c r="H106" s="201"/>
      <c r="I106" s="201"/>
      <c r="J106" s="118">
        <v>0</v>
      </c>
    </row>
    <row r="107" spans="1:10">
      <c r="A107" s="200" t="s">
        <v>47</v>
      </c>
      <c r="B107" s="201"/>
      <c r="C107" s="201"/>
      <c r="D107" s="201"/>
      <c r="E107" s="118">
        <v>0</v>
      </c>
      <c r="F107" s="202"/>
      <c r="G107" s="203" t="s">
        <v>112</v>
      </c>
      <c r="H107" s="203"/>
      <c r="I107" s="203"/>
      <c r="J107" s="118">
        <v>0</v>
      </c>
    </row>
    <row r="108" spans="1:10">
      <c r="A108" s="155" t="s">
        <v>95</v>
      </c>
      <c r="B108" s="203"/>
      <c r="C108" s="203"/>
      <c r="D108" s="203"/>
      <c r="E108" s="118">
        <v>0</v>
      </c>
      <c r="F108" s="202"/>
      <c r="G108" s="201" t="s">
        <v>74</v>
      </c>
      <c r="H108" s="201"/>
      <c r="I108" s="201"/>
      <c r="J108" s="118">
        <v>0</v>
      </c>
    </row>
    <row r="109" spans="1:10">
      <c r="A109" s="200" t="s">
        <v>96</v>
      </c>
      <c r="B109" s="201"/>
      <c r="C109" s="201"/>
      <c r="D109" s="201"/>
      <c r="E109" s="118">
        <v>0</v>
      </c>
      <c r="F109" s="202"/>
      <c r="G109" s="203" t="s">
        <v>75</v>
      </c>
      <c r="H109" s="203"/>
      <c r="I109" s="203"/>
      <c r="J109" s="118">
        <v>0</v>
      </c>
    </row>
    <row r="110" spans="1:10">
      <c r="A110" s="155" t="s">
        <v>48</v>
      </c>
      <c r="B110" s="203"/>
      <c r="C110" s="203"/>
      <c r="D110" s="203"/>
      <c r="E110" s="118">
        <v>0</v>
      </c>
      <c r="F110" s="202"/>
      <c r="G110" s="201" t="s">
        <v>113</v>
      </c>
      <c r="H110" s="201"/>
      <c r="I110" s="201"/>
      <c r="J110" s="118">
        <v>0</v>
      </c>
    </row>
    <row r="111" spans="1:10">
      <c r="A111" s="200" t="s">
        <v>97</v>
      </c>
      <c r="B111" s="201"/>
      <c r="C111" s="201"/>
      <c r="D111" s="201"/>
      <c r="E111" s="118">
        <v>0</v>
      </c>
      <c r="F111" s="202"/>
      <c r="G111" s="203" t="s">
        <v>114</v>
      </c>
      <c r="H111" s="203"/>
      <c r="I111" s="203"/>
      <c r="J111" s="118">
        <v>0</v>
      </c>
    </row>
    <row r="112" spans="1:10">
      <c r="A112" s="155" t="s">
        <v>98</v>
      </c>
      <c r="B112" s="203"/>
      <c r="C112" s="203"/>
      <c r="D112" s="203"/>
      <c r="E112" s="118">
        <v>0</v>
      </c>
      <c r="F112" s="202"/>
      <c r="G112" s="201" t="s">
        <v>76</v>
      </c>
      <c r="H112" s="201"/>
      <c r="I112" s="201"/>
      <c r="J112" s="118">
        <v>0</v>
      </c>
    </row>
    <row r="113" spans="1:10">
      <c r="A113" s="200" t="s">
        <v>99</v>
      </c>
      <c r="B113" s="201"/>
      <c r="C113" s="201"/>
      <c r="D113" s="201"/>
      <c r="E113" s="118">
        <v>0</v>
      </c>
      <c r="F113" s="202"/>
      <c r="G113" s="203" t="s">
        <v>77</v>
      </c>
      <c r="H113" s="203"/>
      <c r="I113" s="203"/>
      <c r="J113" s="118">
        <v>0</v>
      </c>
    </row>
    <row r="114" spans="1:10">
      <c r="A114" s="155" t="s">
        <v>100</v>
      </c>
      <c r="B114" s="203"/>
      <c r="C114" s="203"/>
      <c r="D114" s="203"/>
      <c r="E114" s="118">
        <v>0</v>
      </c>
      <c r="F114" s="202"/>
      <c r="G114" s="201" t="s">
        <v>115</v>
      </c>
      <c r="H114" s="201"/>
      <c r="I114" s="201"/>
      <c r="J114" s="118">
        <v>0</v>
      </c>
    </row>
    <row r="115" spans="1:10">
      <c r="A115" s="200" t="s">
        <v>49</v>
      </c>
      <c r="B115" s="201"/>
      <c r="C115" s="201"/>
      <c r="D115" s="201"/>
      <c r="E115" s="118">
        <v>0</v>
      </c>
      <c r="F115" s="202"/>
      <c r="G115" s="203" t="s">
        <v>78</v>
      </c>
      <c r="H115" s="203"/>
      <c r="I115" s="203"/>
      <c r="J115" s="118">
        <v>0</v>
      </c>
    </row>
    <row r="116" spans="1:10">
      <c r="A116" s="155" t="s">
        <v>101</v>
      </c>
      <c r="B116" s="203"/>
      <c r="C116" s="203"/>
      <c r="D116" s="203"/>
      <c r="E116" s="118">
        <v>0</v>
      </c>
      <c r="F116" s="202"/>
      <c r="G116" s="201" t="s">
        <v>116</v>
      </c>
      <c r="H116" s="201"/>
      <c r="I116" s="201"/>
      <c r="J116" s="118">
        <v>0</v>
      </c>
    </row>
    <row r="117" spans="1:10">
      <c r="A117" s="212" t="s">
        <v>50</v>
      </c>
      <c r="B117" s="207"/>
      <c r="C117" s="207"/>
      <c r="D117" s="207"/>
      <c r="E117" s="118">
        <v>0</v>
      </c>
      <c r="F117" s="14"/>
      <c r="G117" s="14"/>
      <c r="H117" s="14"/>
      <c r="I117" s="14"/>
      <c r="J117" s="15"/>
    </row>
    <row r="120" spans="1:10" ht="15.75" customHeight="1">
      <c r="A120" s="135" t="s">
        <v>245</v>
      </c>
      <c r="B120" s="124"/>
      <c r="C120" s="124"/>
      <c r="D120" s="124"/>
      <c r="E120" s="124"/>
      <c r="F120" s="124"/>
      <c r="G120" s="124"/>
      <c r="H120" s="124"/>
      <c r="I120" s="124"/>
      <c r="J120" s="125"/>
    </row>
    <row r="121" spans="1:10">
      <c r="A121" s="199" t="s">
        <v>118</v>
      </c>
      <c r="B121" s="136"/>
      <c r="C121" s="136"/>
      <c r="D121" s="148"/>
      <c r="E121" s="118">
        <v>0</v>
      </c>
      <c r="F121" s="9"/>
      <c r="G121" s="136" t="s">
        <v>145</v>
      </c>
      <c r="H121" s="136"/>
      <c r="I121" s="136"/>
      <c r="J121" s="118">
        <v>0</v>
      </c>
    </row>
    <row r="122" spans="1:10">
      <c r="A122" s="200" t="s">
        <v>119</v>
      </c>
      <c r="B122" s="201"/>
      <c r="C122" s="201"/>
      <c r="D122" s="134"/>
      <c r="E122" s="118">
        <v>0</v>
      </c>
      <c r="F122" s="202"/>
      <c r="G122" s="201" t="s">
        <v>146</v>
      </c>
      <c r="H122" s="201"/>
      <c r="I122" s="201"/>
      <c r="J122" s="118">
        <v>0</v>
      </c>
    </row>
    <row r="123" spans="1:10">
      <c r="A123" s="155" t="s">
        <v>120</v>
      </c>
      <c r="B123" s="203"/>
      <c r="C123" s="203"/>
      <c r="D123" s="129"/>
      <c r="E123" s="118">
        <v>0</v>
      </c>
      <c r="F123" s="202"/>
      <c r="G123" s="203" t="s">
        <v>147</v>
      </c>
      <c r="H123" s="203"/>
      <c r="I123" s="203"/>
      <c r="J123" s="118">
        <v>0</v>
      </c>
    </row>
    <row r="124" spans="1:10">
      <c r="A124" s="200" t="s">
        <v>121</v>
      </c>
      <c r="B124" s="201"/>
      <c r="C124" s="201"/>
      <c r="D124" s="134"/>
      <c r="E124" s="118">
        <v>0</v>
      </c>
      <c r="F124" s="202"/>
      <c r="G124" s="201" t="s">
        <v>148</v>
      </c>
      <c r="H124" s="201"/>
      <c r="I124" s="201"/>
      <c r="J124" s="118">
        <v>0</v>
      </c>
    </row>
    <row r="125" spans="1:10">
      <c r="A125" s="155" t="s">
        <v>122</v>
      </c>
      <c r="B125" s="203"/>
      <c r="C125" s="203"/>
      <c r="D125" s="129"/>
      <c r="E125" s="118">
        <v>0</v>
      </c>
      <c r="F125" s="202"/>
      <c r="G125" s="203" t="s">
        <v>149</v>
      </c>
      <c r="H125" s="203"/>
      <c r="I125" s="203"/>
      <c r="J125" s="118">
        <v>0</v>
      </c>
    </row>
    <row r="126" spans="1:10">
      <c r="A126" s="200" t="s">
        <v>123</v>
      </c>
      <c r="B126" s="201"/>
      <c r="C126" s="201"/>
      <c r="D126" s="134"/>
      <c r="E126" s="118">
        <v>0</v>
      </c>
      <c r="F126" s="202"/>
      <c r="G126" s="201" t="s">
        <v>150</v>
      </c>
      <c r="H126" s="201"/>
      <c r="I126" s="201"/>
      <c r="J126" s="118">
        <v>0</v>
      </c>
    </row>
    <row r="127" spans="1:10">
      <c r="A127" s="155" t="s">
        <v>124</v>
      </c>
      <c r="B127" s="203"/>
      <c r="C127" s="203"/>
      <c r="D127" s="129"/>
      <c r="E127" s="118">
        <v>0</v>
      </c>
      <c r="F127" s="202"/>
      <c r="G127" s="203" t="s">
        <v>151</v>
      </c>
      <c r="H127" s="203"/>
      <c r="I127" s="203"/>
      <c r="J127" s="118">
        <v>0</v>
      </c>
    </row>
    <row r="128" spans="1:10">
      <c r="A128" s="200" t="s">
        <v>125</v>
      </c>
      <c r="B128" s="201"/>
      <c r="C128" s="201"/>
      <c r="D128" s="134"/>
      <c r="E128" s="118">
        <v>0</v>
      </c>
      <c r="F128" s="202"/>
      <c r="G128" s="201" t="s">
        <v>152</v>
      </c>
      <c r="H128" s="201"/>
      <c r="I128" s="201"/>
      <c r="J128" s="118">
        <v>0</v>
      </c>
    </row>
    <row r="129" spans="1:10">
      <c r="A129" s="155" t="s">
        <v>126</v>
      </c>
      <c r="B129" s="203"/>
      <c r="C129" s="203"/>
      <c r="D129" s="129"/>
      <c r="E129" s="118">
        <v>0</v>
      </c>
      <c r="F129" s="202"/>
      <c r="G129" s="209" t="s">
        <v>153</v>
      </c>
      <c r="H129" s="209"/>
      <c r="I129" s="209"/>
      <c r="J129" s="118">
        <v>0</v>
      </c>
    </row>
    <row r="130" spans="1:10">
      <c r="A130" s="200" t="s">
        <v>127</v>
      </c>
      <c r="B130" s="201"/>
      <c r="C130" s="201"/>
      <c r="D130" s="134"/>
      <c r="E130" s="118">
        <v>0</v>
      </c>
      <c r="F130" s="202"/>
      <c r="G130" s="201" t="s">
        <v>154</v>
      </c>
      <c r="H130" s="201"/>
      <c r="I130" s="201"/>
      <c r="J130" s="118">
        <v>0</v>
      </c>
    </row>
    <row r="131" spans="1:10">
      <c r="A131" s="155" t="s">
        <v>128</v>
      </c>
      <c r="B131" s="203"/>
      <c r="C131" s="203"/>
      <c r="D131" s="129"/>
      <c r="E131" s="118">
        <v>0</v>
      </c>
      <c r="F131" s="202"/>
      <c r="G131" s="203" t="s">
        <v>155</v>
      </c>
      <c r="H131" s="203"/>
      <c r="I131" s="203"/>
      <c r="J131" s="118">
        <v>0</v>
      </c>
    </row>
    <row r="132" spans="1:10">
      <c r="A132" s="200" t="s">
        <v>129</v>
      </c>
      <c r="B132" s="201"/>
      <c r="C132" s="201"/>
      <c r="D132" s="134"/>
      <c r="E132" s="118">
        <v>0</v>
      </c>
      <c r="F132" s="202"/>
      <c r="G132" s="201" t="s">
        <v>156</v>
      </c>
      <c r="H132" s="201"/>
      <c r="I132" s="201"/>
      <c r="J132" s="118">
        <v>0</v>
      </c>
    </row>
    <row r="133" spans="1:10">
      <c r="A133" s="155" t="s">
        <v>130</v>
      </c>
      <c r="B133" s="203"/>
      <c r="C133" s="203"/>
      <c r="D133" s="129"/>
      <c r="E133" s="118">
        <v>0</v>
      </c>
      <c r="F133" s="202"/>
      <c r="G133" s="203" t="s">
        <v>157</v>
      </c>
      <c r="H133" s="203"/>
      <c r="I133" s="203"/>
      <c r="J133" s="118">
        <v>0</v>
      </c>
    </row>
    <row r="134" spans="1:10">
      <c r="A134" s="200" t="s">
        <v>131</v>
      </c>
      <c r="B134" s="201"/>
      <c r="C134" s="201"/>
      <c r="D134" s="134"/>
      <c r="E134" s="118">
        <v>0</v>
      </c>
      <c r="F134" s="202"/>
      <c r="G134" s="201" t="s">
        <v>158</v>
      </c>
      <c r="H134" s="201"/>
      <c r="I134" s="201"/>
      <c r="J134" s="118">
        <v>0</v>
      </c>
    </row>
    <row r="135" spans="1:10">
      <c r="A135" s="155" t="s">
        <v>132</v>
      </c>
      <c r="B135" s="203"/>
      <c r="C135" s="203"/>
      <c r="D135" s="129"/>
      <c r="E135" s="118">
        <v>0</v>
      </c>
      <c r="F135" s="202"/>
      <c r="G135" s="203" t="s">
        <v>159</v>
      </c>
      <c r="H135" s="203"/>
      <c r="I135" s="203"/>
      <c r="J135" s="118">
        <v>0</v>
      </c>
    </row>
    <row r="136" spans="1:10">
      <c r="A136" s="200" t="s">
        <v>133</v>
      </c>
      <c r="B136" s="201"/>
      <c r="C136" s="201"/>
      <c r="D136" s="134"/>
      <c r="E136" s="118">
        <v>0</v>
      </c>
      <c r="F136" s="202"/>
      <c r="G136" s="201" t="s">
        <v>160</v>
      </c>
      <c r="H136" s="201"/>
      <c r="I136" s="201"/>
      <c r="J136" s="118">
        <v>0</v>
      </c>
    </row>
    <row r="137" spans="1:10">
      <c r="A137" s="155" t="s">
        <v>134</v>
      </c>
      <c r="B137" s="203"/>
      <c r="C137" s="203"/>
      <c r="D137" s="129"/>
      <c r="E137" s="118">
        <v>0</v>
      </c>
      <c r="F137" s="202"/>
      <c r="G137" s="203" t="s">
        <v>161</v>
      </c>
      <c r="H137" s="203"/>
      <c r="I137" s="203"/>
      <c r="J137" s="118">
        <v>0</v>
      </c>
    </row>
    <row r="138" spans="1:10">
      <c r="A138" s="200" t="s">
        <v>135</v>
      </c>
      <c r="B138" s="201"/>
      <c r="C138" s="201"/>
      <c r="D138" s="134"/>
      <c r="E138" s="118">
        <v>0</v>
      </c>
      <c r="F138" s="202"/>
      <c r="G138" s="201" t="s">
        <v>162</v>
      </c>
      <c r="H138" s="201"/>
      <c r="I138" s="201"/>
      <c r="J138" s="118">
        <v>0</v>
      </c>
    </row>
    <row r="139" spans="1:10">
      <c r="A139" s="155" t="s">
        <v>136</v>
      </c>
      <c r="B139" s="203"/>
      <c r="C139" s="203"/>
      <c r="D139" s="129"/>
      <c r="E139" s="118">
        <v>0</v>
      </c>
      <c r="F139" s="202"/>
      <c r="G139" s="203" t="s">
        <v>117</v>
      </c>
      <c r="H139" s="203"/>
      <c r="I139" s="203"/>
      <c r="J139" s="118">
        <v>0</v>
      </c>
    </row>
    <row r="140" spans="1:10">
      <c r="A140" s="200" t="s">
        <v>137</v>
      </c>
      <c r="B140" s="201"/>
      <c r="C140" s="201"/>
      <c r="D140" s="134"/>
      <c r="E140" s="118">
        <v>0</v>
      </c>
      <c r="F140" s="202"/>
      <c r="G140" s="201" t="s">
        <v>163</v>
      </c>
      <c r="H140" s="201"/>
      <c r="I140" s="201"/>
      <c r="J140" s="118">
        <v>0</v>
      </c>
    </row>
    <row r="141" spans="1:10">
      <c r="A141" s="155" t="s">
        <v>138</v>
      </c>
      <c r="B141" s="203"/>
      <c r="C141" s="203"/>
      <c r="D141" s="129"/>
      <c r="E141" s="118">
        <v>0</v>
      </c>
      <c r="F141" s="202"/>
      <c r="G141" s="203" t="s">
        <v>164</v>
      </c>
      <c r="H141" s="203"/>
      <c r="I141" s="203"/>
      <c r="J141" s="118">
        <v>0</v>
      </c>
    </row>
    <row r="142" spans="1:10">
      <c r="A142" s="200" t="s">
        <v>139</v>
      </c>
      <c r="B142" s="201"/>
      <c r="C142" s="201"/>
      <c r="D142" s="134"/>
      <c r="E142" s="118">
        <v>0</v>
      </c>
      <c r="F142" s="202"/>
      <c r="G142" s="201" t="s">
        <v>165</v>
      </c>
      <c r="H142" s="201"/>
      <c r="I142" s="201"/>
      <c r="J142" s="118">
        <v>0</v>
      </c>
    </row>
    <row r="143" spans="1:10">
      <c r="A143" s="155" t="s">
        <v>140</v>
      </c>
      <c r="B143" s="203"/>
      <c r="C143" s="203"/>
      <c r="D143" s="129"/>
      <c r="E143" s="118">
        <v>0</v>
      </c>
      <c r="F143" s="202"/>
      <c r="G143" s="203" t="s">
        <v>166</v>
      </c>
      <c r="H143" s="203"/>
      <c r="I143" s="203"/>
      <c r="J143" s="118">
        <v>0</v>
      </c>
    </row>
    <row r="144" spans="1:10">
      <c r="A144" s="200" t="s">
        <v>141</v>
      </c>
      <c r="B144" s="201"/>
      <c r="C144" s="201"/>
      <c r="D144" s="134"/>
      <c r="E144" s="118">
        <v>0</v>
      </c>
      <c r="F144" s="202"/>
      <c r="G144" s="201" t="s">
        <v>167</v>
      </c>
      <c r="H144" s="201"/>
      <c r="I144" s="201"/>
      <c r="J144" s="118">
        <v>0</v>
      </c>
    </row>
    <row r="145" spans="1:10">
      <c r="A145" s="155" t="s">
        <v>142</v>
      </c>
      <c r="B145" s="203"/>
      <c r="C145" s="203"/>
      <c r="D145" s="129"/>
      <c r="E145" s="118">
        <v>0</v>
      </c>
      <c r="F145" s="202"/>
      <c r="G145" s="203" t="s">
        <v>168</v>
      </c>
      <c r="H145" s="203"/>
      <c r="I145" s="203"/>
      <c r="J145" s="118">
        <v>0</v>
      </c>
    </row>
    <row r="146" spans="1:10">
      <c r="A146" s="200" t="s">
        <v>143</v>
      </c>
      <c r="B146" s="201"/>
      <c r="C146" s="201"/>
      <c r="D146" s="134"/>
      <c r="E146" s="118">
        <v>0</v>
      </c>
      <c r="F146" s="202"/>
      <c r="G146" s="201" t="s">
        <v>169</v>
      </c>
      <c r="H146" s="201"/>
      <c r="I146" s="201"/>
      <c r="J146" s="118">
        <v>0</v>
      </c>
    </row>
    <row r="147" spans="1:10">
      <c r="A147" s="204" t="s">
        <v>144</v>
      </c>
      <c r="B147" s="205"/>
      <c r="C147" s="205"/>
      <c r="D147" s="206"/>
      <c r="E147" s="118">
        <v>0</v>
      </c>
      <c r="F147" s="14"/>
      <c r="G147" s="14"/>
      <c r="H147" s="14"/>
      <c r="I147" s="14"/>
      <c r="J147" s="15"/>
    </row>
    <row r="150" spans="1:10">
      <c r="A150" s="135" t="s">
        <v>287</v>
      </c>
      <c r="B150" s="124"/>
      <c r="C150" s="124"/>
      <c r="D150" s="124"/>
      <c r="E150" s="124"/>
      <c r="F150" s="124"/>
      <c r="G150" s="124"/>
      <c r="H150" s="124"/>
      <c r="I150" s="124"/>
      <c r="J150" s="125"/>
    </row>
    <row r="151" spans="1:10">
      <c r="A151" s="199" t="s">
        <v>172</v>
      </c>
      <c r="B151" s="136"/>
      <c r="C151" s="136"/>
      <c r="D151" s="148"/>
      <c r="E151" s="118">
        <v>0</v>
      </c>
      <c r="F151" s="9"/>
      <c r="G151" s="136" t="s">
        <v>200</v>
      </c>
      <c r="H151" s="136"/>
      <c r="I151" s="148"/>
      <c r="J151" s="118">
        <v>0</v>
      </c>
    </row>
    <row r="152" spans="1:10">
      <c r="A152" s="200" t="s">
        <v>173</v>
      </c>
      <c r="B152" s="201"/>
      <c r="C152" s="201"/>
      <c r="D152" s="134"/>
      <c r="E152" s="118">
        <v>0</v>
      </c>
      <c r="F152" s="202"/>
      <c r="G152" s="201" t="s">
        <v>171</v>
      </c>
      <c r="H152" s="201"/>
      <c r="I152" s="134"/>
      <c r="J152" s="118">
        <v>0</v>
      </c>
    </row>
    <row r="153" spans="1:10">
      <c r="A153" s="155" t="s">
        <v>174</v>
      </c>
      <c r="B153" s="203"/>
      <c r="C153" s="203"/>
      <c r="D153" s="129"/>
      <c r="E153" s="118">
        <v>0</v>
      </c>
      <c r="F153" s="202"/>
      <c r="G153" s="203" t="s">
        <v>201</v>
      </c>
      <c r="H153" s="203"/>
      <c r="I153" s="129"/>
      <c r="J153" s="118">
        <v>0</v>
      </c>
    </row>
    <row r="154" spans="1:10">
      <c r="A154" s="200" t="s">
        <v>175</v>
      </c>
      <c r="B154" s="201"/>
      <c r="C154" s="201"/>
      <c r="D154" s="134"/>
      <c r="E154" s="118">
        <v>0</v>
      </c>
      <c r="F154" s="202"/>
      <c r="G154" s="201" t="s">
        <v>202</v>
      </c>
      <c r="H154" s="201"/>
      <c r="I154" s="134"/>
      <c r="J154" s="118">
        <v>0</v>
      </c>
    </row>
    <row r="155" spans="1:10">
      <c r="A155" s="155" t="s">
        <v>176</v>
      </c>
      <c r="B155" s="203"/>
      <c r="C155" s="203"/>
      <c r="D155" s="129"/>
      <c r="E155" s="118">
        <v>0</v>
      </c>
      <c r="F155" s="202"/>
      <c r="G155" s="203" t="s">
        <v>203</v>
      </c>
      <c r="H155" s="203"/>
      <c r="I155" s="129"/>
      <c r="J155" s="118">
        <v>0</v>
      </c>
    </row>
    <row r="156" spans="1:10">
      <c r="A156" s="200" t="s">
        <v>177</v>
      </c>
      <c r="B156" s="201"/>
      <c r="C156" s="201"/>
      <c r="D156" s="134"/>
      <c r="E156" s="118">
        <v>0</v>
      </c>
      <c r="F156" s="202"/>
      <c r="G156" s="203" t="s">
        <v>204</v>
      </c>
      <c r="H156" s="203"/>
      <c r="I156" s="129"/>
      <c r="J156" s="118">
        <v>0</v>
      </c>
    </row>
    <row r="157" spans="1:10">
      <c r="A157" s="155" t="s">
        <v>178</v>
      </c>
      <c r="B157" s="203"/>
      <c r="C157" s="203"/>
      <c r="D157" s="129"/>
      <c r="E157" s="118">
        <v>0</v>
      </c>
      <c r="F157" s="202"/>
      <c r="G157" s="201" t="s">
        <v>205</v>
      </c>
      <c r="H157" s="201"/>
      <c r="I157" s="134"/>
      <c r="J157" s="118">
        <v>0</v>
      </c>
    </row>
    <row r="158" spans="1:10">
      <c r="A158" s="200" t="s">
        <v>179</v>
      </c>
      <c r="B158" s="201"/>
      <c r="C158" s="201"/>
      <c r="D158" s="134"/>
      <c r="E158" s="118">
        <v>0</v>
      </c>
      <c r="F158" s="202"/>
      <c r="G158" s="203" t="s">
        <v>206</v>
      </c>
      <c r="H158" s="203"/>
      <c r="I158" s="129"/>
      <c r="J158" s="118">
        <v>0</v>
      </c>
    </row>
    <row r="159" spans="1:10">
      <c r="A159" s="155" t="s">
        <v>180</v>
      </c>
      <c r="B159" s="203"/>
      <c r="C159" s="203"/>
      <c r="D159" s="129"/>
      <c r="E159" s="118">
        <v>0</v>
      </c>
      <c r="F159" s="202"/>
      <c r="G159" s="201" t="s">
        <v>207</v>
      </c>
      <c r="H159" s="201"/>
      <c r="I159" s="134"/>
      <c r="J159" s="118">
        <v>0</v>
      </c>
    </row>
    <row r="160" spans="1:10">
      <c r="A160" s="200" t="s">
        <v>181</v>
      </c>
      <c r="B160" s="201"/>
      <c r="C160" s="201"/>
      <c r="D160" s="134"/>
      <c r="E160" s="118">
        <v>0</v>
      </c>
      <c r="F160" s="202"/>
      <c r="G160" s="203" t="s">
        <v>208</v>
      </c>
      <c r="H160" s="203"/>
      <c r="I160" s="129"/>
      <c r="J160" s="118">
        <v>0</v>
      </c>
    </row>
    <row r="161" spans="1:10">
      <c r="A161" s="155" t="s">
        <v>182</v>
      </c>
      <c r="B161" s="203"/>
      <c r="C161" s="203"/>
      <c r="D161" s="129"/>
      <c r="E161" s="118">
        <v>0</v>
      </c>
      <c r="F161" s="202"/>
      <c r="G161" s="201" t="s">
        <v>209</v>
      </c>
      <c r="H161" s="201"/>
      <c r="I161" s="134"/>
      <c r="J161" s="118">
        <v>0</v>
      </c>
    </row>
    <row r="162" spans="1:10">
      <c r="A162" s="200" t="s">
        <v>183</v>
      </c>
      <c r="B162" s="201"/>
      <c r="C162" s="201"/>
      <c r="D162" s="134"/>
      <c r="E162" s="118">
        <v>0</v>
      </c>
      <c r="F162" s="202"/>
      <c r="G162" s="203" t="s">
        <v>210</v>
      </c>
      <c r="H162" s="203"/>
      <c r="I162" s="129"/>
      <c r="J162" s="118">
        <v>0</v>
      </c>
    </row>
    <row r="163" spans="1:10">
      <c r="A163" s="155" t="s">
        <v>184</v>
      </c>
      <c r="B163" s="203"/>
      <c r="C163" s="203"/>
      <c r="D163" s="129"/>
      <c r="E163" s="118">
        <v>0</v>
      </c>
      <c r="F163" s="202"/>
      <c r="G163" s="201" t="s">
        <v>211</v>
      </c>
      <c r="H163" s="201"/>
      <c r="I163" s="134"/>
      <c r="J163" s="118">
        <v>0</v>
      </c>
    </row>
    <row r="164" spans="1:10">
      <c r="A164" s="200" t="s">
        <v>185</v>
      </c>
      <c r="B164" s="201"/>
      <c r="C164" s="201"/>
      <c r="D164" s="134"/>
      <c r="E164" s="118">
        <v>0</v>
      </c>
      <c r="F164" s="202"/>
      <c r="G164" s="203" t="s">
        <v>212</v>
      </c>
      <c r="H164" s="203"/>
      <c r="I164" s="129"/>
      <c r="J164" s="118">
        <v>0</v>
      </c>
    </row>
    <row r="165" spans="1:10">
      <c r="A165" s="155" t="s">
        <v>186</v>
      </c>
      <c r="B165" s="203"/>
      <c r="C165" s="203"/>
      <c r="D165" s="129"/>
      <c r="E165" s="118">
        <v>0</v>
      </c>
      <c r="F165" s="202"/>
      <c r="G165" s="201" t="s">
        <v>213</v>
      </c>
      <c r="H165" s="201"/>
      <c r="I165" s="134"/>
      <c r="J165" s="118">
        <v>0</v>
      </c>
    </row>
    <row r="166" spans="1:10">
      <c r="A166" s="200" t="s">
        <v>187</v>
      </c>
      <c r="B166" s="201"/>
      <c r="C166" s="201"/>
      <c r="D166" s="134"/>
      <c r="E166" s="118">
        <v>0</v>
      </c>
      <c r="F166" s="202"/>
      <c r="G166" s="203" t="s">
        <v>214</v>
      </c>
      <c r="H166" s="203"/>
      <c r="I166" s="129"/>
      <c r="J166" s="118">
        <v>0</v>
      </c>
    </row>
    <row r="167" spans="1:10">
      <c r="A167" s="155" t="s">
        <v>188</v>
      </c>
      <c r="B167" s="203"/>
      <c r="C167" s="203"/>
      <c r="D167" s="129"/>
      <c r="E167" s="118">
        <v>0</v>
      </c>
      <c r="F167" s="202"/>
      <c r="G167" s="201" t="s">
        <v>215</v>
      </c>
      <c r="H167" s="201"/>
      <c r="I167" s="134"/>
      <c r="J167" s="118">
        <v>0</v>
      </c>
    </row>
    <row r="168" spans="1:10">
      <c r="A168" s="200" t="s">
        <v>189</v>
      </c>
      <c r="B168" s="201"/>
      <c r="C168" s="201"/>
      <c r="D168" s="134"/>
      <c r="E168" s="118">
        <v>0</v>
      </c>
      <c r="F168" s="202"/>
      <c r="G168" s="203" t="s">
        <v>216</v>
      </c>
      <c r="H168" s="203"/>
      <c r="I168" s="129"/>
      <c r="J168" s="118">
        <v>0</v>
      </c>
    </row>
    <row r="169" spans="1:10">
      <c r="A169" s="155" t="s">
        <v>190</v>
      </c>
      <c r="B169" s="203"/>
      <c r="C169" s="203"/>
      <c r="D169" s="129"/>
      <c r="E169" s="118">
        <v>0</v>
      </c>
      <c r="F169" s="202"/>
      <c r="G169" s="201" t="s">
        <v>217</v>
      </c>
      <c r="H169" s="201"/>
      <c r="I169" s="134"/>
      <c r="J169" s="118">
        <v>0</v>
      </c>
    </row>
    <row r="170" spans="1:10">
      <c r="A170" s="200" t="s">
        <v>191</v>
      </c>
      <c r="B170" s="201"/>
      <c r="C170" s="201"/>
      <c r="D170" s="134"/>
      <c r="E170" s="118">
        <v>0</v>
      </c>
      <c r="F170" s="202"/>
      <c r="G170" s="203" t="s">
        <v>218</v>
      </c>
      <c r="H170" s="203"/>
      <c r="I170" s="129"/>
      <c r="J170" s="118">
        <v>0</v>
      </c>
    </row>
    <row r="171" spans="1:10">
      <c r="A171" s="155" t="s">
        <v>192</v>
      </c>
      <c r="B171" s="203"/>
      <c r="C171" s="203"/>
      <c r="D171" s="129"/>
      <c r="E171" s="118">
        <v>0</v>
      </c>
      <c r="F171" s="202"/>
      <c r="G171" s="201" t="s">
        <v>219</v>
      </c>
      <c r="H171" s="201"/>
      <c r="I171" s="134"/>
      <c r="J171" s="118">
        <v>0</v>
      </c>
    </row>
    <row r="172" spans="1:10">
      <c r="A172" s="200" t="s">
        <v>170</v>
      </c>
      <c r="B172" s="201"/>
      <c r="C172" s="201"/>
      <c r="D172" s="134"/>
      <c r="E172" s="118">
        <v>0</v>
      </c>
      <c r="F172" s="202"/>
      <c r="G172" s="203" t="s">
        <v>220</v>
      </c>
      <c r="H172" s="203"/>
      <c r="I172" s="129"/>
      <c r="J172" s="118">
        <v>0</v>
      </c>
    </row>
    <row r="173" spans="1:10">
      <c r="A173" s="155" t="s">
        <v>193</v>
      </c>
      <c r="B173" s="203"/>
      <c r="C173" s="203"/>
      <c r="D173" s="129"/>
      <c r="E173" s="118">
        <v>0</v>
      </c>
      <c r="F173" s="202"/>
      <c r="G173" s="201" t="s">
        <v>221</v>
      </c>
      <c r="H173" s="201"/>
      <c r="I173" s="134"/>
      <c r="J173" s="118">
        <v>0</v>
      </c>
    </row>
    <row r="174" spans="1:10">
      <c r="A174" s="200" t="s">
        <v>194</v>
      </c>
      <c r="B174" s="201"/>
      <c r="C174" s="201"/>
      <c r="D174" s="134"/>
      <c r="E174" s="118">
        <v>0</v>
      </c>
      <c r="F174" s="202"/>
      <c r="G174" s="203" t="s">
        <v>222</v>
      </c>
      <c r="H174" s="203"/>
      <c r="I174" s="129"/>
      <c r="J174" s="118">
        <v>0</v>
      </c>
    </row>
    <row r="175" spans="1:10">
      <c r="A175" s="155" t="s">
        <v>195</v>
      </c>
      <c r="B175" s="203"/>
      <c r="C175" s="203"/>
      <c r="D175" s="129"/>
      <c r="E175" s="118">
        <v>0</v>
      </c>
      <c r="F175" s="202"/>
      <c r="G175" s="201" t="s">
        <v>223</v>
      </c>
      <c r="H175" s="201"/>
      <c r="I175" s="134"/>
      <c r="J175" s="118">
        <v>0</v>
      </c>
    </row>
    <row r="176" spans="1:10">
      <c r="A176" s="200" t="s">
        <v>196</v>
      </c>
      <c r="B176" s="201"/>
      <c r="C176" s="201"/>
      <c r="D176" s="134"/>
      <c r="E176" s="118">
        <v>0</v>
      </c>
      <c r="F176" s="202"/>
      <c r="G176" s="203" t="s">
        <v>224</v>
      </c>
      <c r="H176" s="203"/>
      <c r="I176" s="129"/>
      <c r="J176" s="118">
        <v>0</v>
      </c>
    </row>
    <row r="177" spans="1:10">
      <c r="A177" s="155" t="s">
        <v>197</v>
      </c>
      <c r="B177" s="203"/>
      <c r="C177" s="203"/>
      <c r="D177" s="129"/>
      <c r="E177" s="118">
        <v>0</v>
      </c>
      <c r="F177" s="202"/>
      <c r="G177" s="201" t="s">
        <v>225</v>
      </c>
      <c r="H177" s="201"/>
      <c r="I177" s="134"/>
      <c r="J177" s="118">
        <v>0</v>
      </c>
    </row>
    <row r="178" spans="1:10">
      <c r="A178" s="200" t="s">
        <v>198</v>
      </c>
      <c r="B178" s="201"/>
      <c r="C178" s="201"/>
      <c r="D178" s="134"/>
      <c r="E178" s="118">
        <v>0</v>
      </c>
      <c r="F178" s="202"/>
      <c r="G178" s="203" t="s">
        <v>226</v>
      </c>
      <c r="H178" s="203"/>
      <c r="I178" s="129"/>
      <c r="J178" s="118">
        <v>0</v>
      </c>
    </row>
    <row r="179" spans="1:10">
      <c r="A179" s="204" t="s">
        <v>199</v>
      </c>
      <c r="B179" s="205"/>
      <c r="C179" s="205"/>
      <c r="D179" s="206"/>
      <c r="E179" s="118">
        <v>0</v>
      </c>
      <c r="F179" s="14"/>
      <c r="G179" s="207" t="s">
        <v>227</v>
      </c>
      <c r="H179" s="207"/>
      <c r="I179" s="208"/>
      <c r="J179" s="118">
        <v>0</v>
      </c>
    </row>
  </sheetData>
  <sheetProtection algorithmName="SHA-512" hashValue="kzBLUzm2pL0XiIaLiGZmrhtCKYppaaVx/HfR1UcGdmX6JeoEXzIPqhUspurqZWy4WaD37MJpvkh9u/hvQmpd9Q==" saltValue="jrKBQttsv35HI9QqA230TQ==" spinCount="100000" sheet="1" objects="1" scenarios="1"/>
  <mergeCells count="267">
    <mergeCell ref="I67:J67"/>
    <mergeCell ref="H24:J24"/>
    <mergeCell ref="B53:D53"/>
    <mergeCell ref="B60:D60"/>
    <mergeCell ref="H32:J32"/>
    <mergeCell ref="H33:J33"/>
    <mergeCell ref="H29:J29"/>
    <mergeCell ref="H27:J27"/>
    <mergeCell ref="D35:E35"/>
    <mergeCell ref="D37:E37"/>
    <mergeCell ref="B36:J36"/>
    <mergeCell ref="B40:C40"/>
    <mergeCell ref="B41:C41"/>
    <mergeCell ref="B42:C42"/>
    <mergeCell ref="B43:C43"/>
    <mergeCell ref="B44:C44"/>
    <mergeCell ref="B45:C45"/>
    <mergeCell ref="B46:C46"/>
    <mergeCell ref="B38:C38"/>
    <mergeCell ref="B58:D58"/>
    <mergeCell ref="B59:D59"/>
    <mergeCell ref="G38:H38"/>
    <mergeCell ref="B50:C50"/>
    <mergeCell ref="B48:J48"/>
    <mergeCell ref="B52:D52"/>
    <mergeCell ref="C13:E13"/>
    <mergeCell ref="H14:J14"/>
    <mergeCell ref="H18:J18"/>
    <mergeCell ref="I17:J17"/>
    <mergeCell ref="H19:J19"/>
    <mergeCell ref="H20:J20"/>
    <mergeCell ref="H21:J21"/>
    <mergeCell ref="H22:J22"/>
    <mergeCell ref="H23:J23"/>
    <mergeCell ref="G172:I172"/>
    <mergeCell ref="G173:I173"/>
    <mergeCell ref="G174:I174"/>
    <mergeCell ref="G175:I175"/>
    <mergeCell ref="G176:I176"/>
    <mergeCell ref="G177:I177"/>
    <mergeCell ref="H25:J25"/>
    <mergeCell ref="G40:H40"/>
    <mergeCell ref="G41:H41"/>
    <mergeCell ref="G42:H42"/>
    <mergeCell ref="G43:H43"/>
    <mergeCell ref="G44:H44"/>
    <mergeCell ref="G45:H45"/>
    <mergeCell ref="G46:H46"/>
    <mergeCell ref="G129:I129"/>
    <mergeCell ref="B54:D54"/>
    <mergeCell ref="B55:D55"/>
    <mergeCell ref="B56:D56"/>
    <mergeCell ref="B57:D57"/>
    <mergeCell ref="A179:D179"/>
    <mergeCell ref="G151:I151"/>
    <mergeCell ref="G152:I152"/>
    <mergeCell ref="G153:I153"/>
    <mergeCell ref="G154:I154"/>
    <mergeCell ref="G155:I155"/>
    <mergeCell ref="G156:I156"/>
    <mergeCell ref="G157:I157"/>
    <mergeCell ref="G158:I158"/>
    <mergeCell ref="G159:I159"/>
    <mergeCell ref="G160:I160"/>
    <mergeCell ref="G161:I161"/>
    <mergeCell ref="G162:I162"/>
    <mergeCell ref="G163:I163"/>
    <mergeCell ref="G164:I164"/>
    <mergeCell ref="G165:I165"/>
    <mergeCell ref="G166:I166"/>
    <mergeCell ref="G167:I167"/>
    <mergeCell ref="G168:I168"/>
    <mergeCell ref="G178:I178"/>
    <mergeCell ref="G179:I179"/>
    <mergeCell ref="G169:I169"/>
    <mergeCell ref="G170:I170"/>
    <mergeCell ref="G171:I171"/>
    <mergeCell ref="A170:D170"/>
    <mergeCell ref="A171:D171"/>
    <mergeCell ref="A172:D172"/>
    <mergeCell ref="A173:D173"/>
    <mergeCell ref="A174:D174"/>
    <mergeCell ref="A175:D175"/>
    <mergeCell ref="A176:D176"/>
    <mergeCell ref="A177:D177"/>
    <mergeCell ref="A178:D178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56:D156"/>
    <mergeCell ref="A157:D157"/>
    <mergeCell ref="A158:D158"/>
    <mergeCell ref="A159:D159"/>
    <mergeCell ref="A160:D160"/>
    <mergeCell ref="A151:D151"/>
    <mergeCell ref="A152:D152"/>
    <mergeCell ref="A153:D153"/>
    <mergeCell ref="A154:D154"/>
    <mergeCell ref="A155:D155"/>
    <mergeCell ref="A150:J150"/>
    <mergeCell ref="G143:I143"/>
    <mergeCell ref="G144:I144"/>
    <mergeCell ref="G145:I145"/>
    <mergeCell ref="G146:I146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G142:I142"/>
    <mergeCell ref="A141:D141"/>
    <mergeCell ref="A142:D142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40:D140"/>
    <mergeCell ref="A121:D121"/>
    <mergeCell ref="A122:D122"/>
    <mergeCell ref="A123:D123"/>
    <mergeCell ref="A124:D124"/>
    <mergeCell ref="A125:D125"/>
    <mergeCell ref="A126:D126"/>
    <mergeCell ref="A127:D127"/>
    <mergeCell ref="A128:D128"/>
    <mergeCell ref="G121:I121"/>
    <mergeCell ref="G122:I122"/>
    <mergeCell ref="G123:I123"/>
    <mergeCell ref="G124:I124"/>
    <mergeCell ref="G125:I125"/>
    <mergeCell ref="G126:I126"/>
    <mergeCell ref="G127:I127"/>
    <mergeCell ref="G128:I128"/>
    <mergeCell ref="H26:J26"/>
    <mergeCell ref="H30:J30"/>
    <mergeCell ref="H31:J31"/>
    <mergeCell ref="G83:I83"/>
    <mergeCell ref="G75:I75"/>
    <mergeCell ref="G76:I76"/>
    <mergeCell ref="G77:I77"/>
    <mergeCell ref="G78:I78"/>
    <mergeCell ref="G79:I79"/>
    <mergeCell ref="G80:I80"/>
    <mergeCell ref="G81:I81"/>
    <mergeCell ref="G82:I82"/>
    <mergeCell ref="A85:D85"/>
    <mergeCell ref="A86:D86"/>
    <mergeCell ref="A87:D87"/>
    <mergeCell ref="A88:D88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72:J72"/>
    <mergeCell ref="A113:D113"/>
    <mergeCell ref="G111:I111"/>
    <mergeCell ref="G112:I112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G99:I99"/>
    <mergeCell ref="G100:I100"/>
    <mergeCell ref="G101:I101"/>
    <mergeCell ref="G102:I102"/>
    <mergeCell ref="G103:I103"/>
    <mergeCell ref="G107:I107"/>
    <mergeCell ref="G108:I108"/>
    <mergeCell ref="G109:I109"/>
    <mergeCell ref="G110:I110"/>
    <mergeCell ref="B1:J1"/>
    <mergeCell ref="B4:C4"/>
    <mergeCell ref="B5:C5"/>
    <mergeCell ref="B6:C6"/>
    <mergeCell ref="B7:C7"/>
    <mergeCell ref="B8:C8"/>
    <mergeCell ref="B9:C9"/>
    <mergeCell ref="B10:C10"/>
    <mergeCell ref="B11:C11"/>
    <mergeCell ref="F7:G7"/>
    <mergeCell ref="G74:I74"/>
    <mergeCell ref="G104:I104"/>
    <mergeCell ref="G105:I105"/>
    <mergeCell ref="G106:I106"/>
    <mergeCell ref="G73:I73"/>
    <mergeCell ref="G85:I85"/>
    <mergeCell ref="G86:I86"/>
    <mergeCell ref="G87:I87"/>
    <mergeCell ref="G92:I92"/>
    <mergeCell ref="G93:I93"/>
    <mergeCell ref="G84:I84"/>
    <mergeCell ref="G113:I113"/>
    <mergeCell ref="G114:I114"/>
    <mergeCell ref="G115:I115"/>
    <mergeCell ref="G116:I116"/>
    <mergeCell ref="A116:D116"/>
    <mergeCell ref="A117:D117"/>
    <mergeCell ref="G88:I88"/>
    <mergeCell ref="G89:I89"/>
    <mergeCell ref="G90:I90"/>
    <mergeCell ref="G91:I91"/>
    <mergeCell ref="A114:D114"/>
    <mergeCell ref="A115:D115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10:D110"/>
    <mergeCell ref="A111:D111"/>
    <mergeCell ref="A112:D112"/>
    <mergeCell ref="B64:J64"/>
    <mergeCell ref="B68:D68"/>
    <mergeCell ref="B69:D69"/>
    <mergeCell ref="I68:J68"/>
    <mergeCell ref="I69:J69"/>
    <mergeCell ref="A147:D147"/>
    <mergeCell ref="A139:D139"/>
    <mergeCell ref="A138:D138"/>
    <mergeCell ref="A146:D146"/>
    <mergeCell ref="A145:D145"/>
    <mergeCell ref="A144:D144"/>
    <mergeCell ref="A143:D143"/>
    <mergeCell ref="G94:I94"/>
    <mergeCell ref="A107:D107"/>
    <mergeCell ref="A108:D108"/>
    <mergeCell ref="A109:D109"/>
    <mergeCell ref="G95:I95"/>
    <mergeCell ref="G96:I96"/>
    <mergeCell ref="G97:I97"/>
    <mergeCell ref="G98:I98"/>
    <mergeCell ref="A120:J120"/>
  </mergeCells>
  <phoneticPr fontId="3" type="noConversion"/>
  <pageMargins left="0.25" right="0.25" top="0.75" bottom="0.75" header="0.3" footer="0.3"/>
  <pageSetup orientation="portrait" r:id="rId1"/>
  <headerFooter>
    <oddHeader>&amp;C&amp;14TALLY SHEET</oddHeader>
  </headerFooter>
  <rowBreaks count="2" manualBreakCount="2">
    <brk id="205" max="16383" man="1"/>
    <brk id="2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48564-5614-4B13-AA52-B16E2A38BFB1}">
  <dimension ref="A1:AR99"/>
  <sheetViews>
    <sheetView topLeftCell="F22" zoomScale="75" zoomScaleNormal="75" workbookViewId="0">
      <selection activeCell="U71" sqref="U71"/>
    </sheetView>
  </sheetViews>
  <sheetFormatPr defaultRowHeight="15"/>
  <cols>
    <col min="1" max="1" width="16.5703125" customWidth="1"/>
    <col min="2" max="2" width="8" customWidth="1"/>
    <col min="3" max="3" width="16.5703125" customWidth="1"/>
    <col min="4" max="4" width="17.140625" customWidth="1"/>
    <col min="5" max="5" width="14.42578125" customWidth="1"/>
    <col min="6" max="6" width="14.5703125" customWidth="1"/>
    <col min="7" max="7" width="13.85546875" customWidth="1"/>
    <col min="8" max="8" width="13.140625" customWidth="1"/>
    <col min="9" max="9" width="14.85546875" customWidth="1"/>
    <col min="10" max="10" width="14.7109375" customWidth="1"/>
    <col min="11" max="11" width="14.5703125" customWidth="1"/>
    <col min="12" max="12" width="14.28515625" customWidth="1"/>
    <col min="13" max="13" width="15.140625" customWidth="1"/>
    <col min="14" max="14" width="16.140625" customWidth="1"/>
    <col min="15" max="15" width="16" customWidth="1"/>
    <col min="16" max="16" width="14.85546875" customWidth="1"/>
    <col min="17" max="17" width="13.7109375" customWidth="1"/>
    <col min="18" max="24" width="14.28515625" customWidth="1"/>
    <col min="25" max="25" width="15.28515625" customWidth="1"/>
    <col min="26" max="27" width="14.28515625" customWidth="1"/>
    <col min="28" max="28" width="38.28515625" customWidth="1"/>
    <col min="29" max="29" width="10.7109375" customWidth="1"/>
    <col min="30" max="31" width="14.28515625" customWidth="1"/>
    <col min="32" max="32" width="13.85546875" customWidth="1"/>
    <col min="33" max="33" width="13.7109375" customWidth="1"/>
    <col min="34" max="34" width="37" customWidth="1"/>
    <col min="36" max="36" width="12" customWidth="1"/>
    <col min="37" max="37" width="12.7109375" customWidth="1"/>
    <col min="38" max="39" width="13.85546875" customWidth="1"/>
    <col min="40" max="40" width="37.5703125" customWidth="1"/>
    <col min="42" max="42" width="11" customWidth="1"/>
    <col min="43" max="43" width="11.42578125" customWidth="1"/>
    <col min="44" max="44" width="12" customWidth="1"/>
  </cols>
  <sheetData>
    <row r="1" spans="1:44">
      <c r="D1" s="16" t="s">
        <v>303</v>
      </c>
      <c r="E1" s="16" t="s">
        <v>302</v>
      </c>
      <c r="G1" s="16" t="s">
        <v>318</v>
      </c>
      <c r="H1" s="16" t="s">
        <v>305</v>
      </c>
      <c r="I1" s="16" t="s">
        <v>302</v>
      </c>
      <c r="J1" s="16" t="s">
        <v>301</v>
      </c>
      <c r="K1" s="16" t="s">
        <v>301</v>
      </c>
      <c r="AB1" s="166" t="s">
        <v>347</v>
      </c>
      <c r="AC1" s="167"/>
      <c r="AD1" t="s">
        <v>251</v>
      </c>
      <c r="AH1" s="166" t="s">
        <v>346</v>
      </c>
      <c r="AI1" s="167"/>
      <c r="AJ1" t="s">
        <v>251</v>
      </c>
      <c r="AN1" s="166" t="s">
        <v>348</v>
      </c>
      <c r="AO1" s="167"/>
      <c r="AP1" t="s">
        <v>251</v>
      </c>
    </row>
    <row r="2" spans="1:44">
      <c r="D2" s="16" t="s">
        <v>15</v>
      </c>
      <c r="E2" s="16" t="s">
        <v>304</v>
      </c>
      <c r="F2" s="16" t="s">
        <v>15</v>
      </c>
      <c r="G2" s="16" t="s">
        <v>9</v>
      </c>
      <c r="H2" s="2" t="s">
        <v>15</v>
      </c>
      <c r="I2" s="16" t="s">
        <v>304</v>
      </c>
      <c r="J2" s="16" t="s">
        <v>313</v>
      </c>
      <c r="K2" s="16" t="s">
        <v>314</v>
      </c>
      <c r="V2" s="27"/>
      <c r="W2" s="170"/>
      <c r="X2" s="170"/>
      <c r="AB2" s="35" t="s">
        <v>79</v>
      </c>
      <c r="AC2" s="6">
        <f>TALLY_SHEET!E73</f>
        <v>0</v>
      </c>
      <c r="AD2" s="6">
        <v>1.96</v>
      </c>
      <c r="AE2" s="231" cm="1">
        <f t="array" ref="AE2">SUM((AC2:AC90)*(AD2:AD90))*0.892179</f>
        <v>0</v>
      </c>
      <c r="AF2" s="230" t="s">
        <v>451</v>
      </c>
      <c r="AH2" s="35" t="s">
        <v>118</v>
      </c>
      <c r="AI2" s="6">
        <f>TALLY_SHEET!E121</f>
        <v>0</v>
      </c>
      <c r="AJ2" s="6">
        <v>26.498999999999999</v>
      </c>
      <c r="AK2" s="234" cm="1">
        <f t="array" ref="AK2">SUM((AI2:AI54)*(AJ2:AJ54))*0.892179</f>
        <v>0</v>
      </c>
      <c r="AL2" s="230" t="s">
        <v>451</v>
      </c>
      <c r="AN2" s="35" t="s">
        <v>172</v>
      </c>
      <c r="AO2" s="6">
        <f>TALLY_SHEET!E151</f>
        <v>0</v>
      </c>
      <c r="AP2" s="6">
        <v>7.4999999999999997E-2</v>
      </c>
      <c r="AQ2" s="231" cm="1">
        <f t="array" ref="AQ2">SUM((AO2:AO59)*(AP2:AP59))*0.892179</f>
        <v>0</v>
      </c>
      <c r="AR2" s="230" t="s">
        <v>451</v>
      </c>
    </row>
    <row r="3" spans="1:44">
      <c r="A3" s="4"/>
      <c r="D3" s="16" t="s">
        <v>299</v>
      </c>
      <c r="E3" s="16" t="s">
        <v>299</v>
      </c>
      <c r="F3" s="16" t="s">
        <v>299</v>
      </c>
      <c r="G3" s="16" t="s">
        <v>299</v>
      </c>
      <c r="H3" s="16" t="s">
        <v>299</v>
      </c>
      <c r="I3" s="16" t="s">
        <v>299</v>
      </c>
      <c r="J3" s="16" t="s">
        <v>311</v>
      </c>
      <c r="K3" s="16" t="s">
        <v>311</v>
      </c>
      <c r="V3" s="27"/>
      <c r="W3" s="170"/>
      <c r="X3" s="170"/>
      <c r="AB3" s="36" t="s">
        <v>29</v>
      </c>
      <c r="AC3" s="6">
        <f>TALLY_SHEET!E74</f>
        <v>0</v>
      </c>
      <c r="AD3" s="6">
        <v>1.96</v>
      </c>
      <c r="AE3" s="232" t="s">
        <v>452</v>
      </c>
      <c r="AF3" s="233"/>
      <c r="AH3" s="36" t="s">
        <v>119</v>
      </c>
      <c r="AI3" s="6">
        <f>TALLY_SHEET!E122</f>
        <v>0</v>
      </c>
      <c r="AJ3" s="6">
        <v>0.61099999999999999</v>
      </c>
      <c r="AK3" s="232" t="s">
        <v>452</v>
      </c>
      <c r="AL3" s="233"/>
      <c r="AN3" s="36" t="s">
        <v>173</v>
      </c>
      <c r="AO3" s="6">
        <f>TALLY_SHEET!E152</f>
        <v>0</v>
      </c>
      <c r="AP3" s="6">
        <v>21.059000000000001</v>
      </c>
      <c r="AQ3" s="232" t="s">
        <v>452</v>
      </c>
      <c r="AR3" s="233"/>
    </row>
    <row r="4" spans="1:44">
      <c r="A4" s="4"/>
      <c r="D4" s="16" t="s">
        <v>248</v>
      </c>
      <c r="E4" s="16" t="s">
        <v>248</v>
      </c>
      <c r="F4" s="16" t="s">
        <v>248</v>
      </c>
      <c r="G4" s="16" t="s">
        <v>248</v>
      </c>
      <c r="H4" s="16" t="s">
        <v>312</v>
      </c>
      <c r="I4" s="16" t="s">
        <v>312</v>
      </c>
      <c r="J4" s="16" t="s">
        <v>296</v>
      </c>
      <c r="K4" s="16" t="s">
        <v>329</v>
      </c>
      <c r="V4" s="27"/>
      <c r="W4" s="170"/>
      <c r="X4" s="170"/>
      <c r="AB4" s="36" t="s">
        <v>30</v>
      </c>
      <c r="AC4" s="6">
        <f>TALLY_SHEET!E75</f>
        <v>0</v>
      </c>
      <c r="AD4" s="6">
        <v>1.96</v>
      </c>
      <c r="AH4" s="36" t="s">
        <v>120</v>
      </c>
      <c r="AI4" s="6">
        <f>TALLY_SHEET!E123</f>
        <v>0</v>
      </c>
      <c r="AJ4" s="6">
        <v>0.32500000000000001</v>
      </c>
      <c r="AN4" s="36" t="s">
        <v>174</v>
      </c>
      <c r="AO4" s="6">
        <f>TALLY_SHEET!E153</f>
        <v>0</v>
      </c>
      <c r="AP4" s="6">
        <v>0.45600000000000002</v>
      </c>
    </row>
    <row r="5" spans="1:44">
      <c r="A5" s="4"/>
      <c r="D5" s="16" t="s">
        <v>249</v>
      </c>
      <c r="E5" s="16" t="s">
        <v>249</v>
      </c>
      <c r="F5" s="16" t="s">
        <v>250</v>
      </c>
      <c r="G5" s="16" t="s">
        <v>250</v>
      </c>
      <c r="H5" s="16" t="s">
        <v>311</v>
      </c>
      <c r="I5" s="16" t="s">
        <v>311</v>
      </c>
      <c r="J5" s="16" t="s">
        <v>297</v>
      </c>
      <c r="K5" s="16" t="s">
        <v>297</v>
      </c>
      <c r="V5" s="27"/>
      <c r="W5" s="170"/>
      <c r="X5" s="170"/>
      <c r="AB5" s="36" t="s">
        <v>80</v>
      </c>
      <c r="AC5" s="6">
        <f>TALLY_SHEET!E76</f>
        <v>0</v>
      </c>
      <c r="AD5" s="6">
        <v>0.27100000000000002</v>
      </c>
      <c r="AH5" s="36" t="s">
        <v>121</v>
      </c>
      <c r="AI5" s="6">
        <f>TALLY_SHEET!E124</f>
        <v>0</v>
      </c>
      <c r="AJ5" s="6">
        <v>31.521000000000001</v>
      </c>
      <c r="AN5" s="36" t="s">
        <v>175</v>
      </c>
      <c r="AO5" s="6">
        <f>TALLY_SHEET!E154</f>
        <v>0</v>
      </c>
      <c r="AP5" s="6">
        <v>0.48899999999999999</v>
      </c>
    </row>
    <row r="6" spans="1:44">
      <c r="A6" s="4"/>
      <c r="D6" s="16" t="s">
        <v>316</v>
      </c>
      <c r="E6" s="16" t="s">
        <v>316</v>
      </c>
      <c r="F6" s="16" t="s">
        <v>317</v>
      </c>
      <c r="G6" s="16" t="s">
        <v>317</v>
      </c>
      <c r="H6" s="16" t="s">
        <v>295</v>
      </c>
      <c r="I6" s="16" t="s">
        <v>295</v>
      </c>
      <c r="J6" s="16" t="s">
        <v>298</v>
      </c>
      <c r="K6" s="16" t="s">
        <v>315</v>
      </c>
      <c r="M6" s="16"/>
      <c r="V6" s="3"/>
      <c r="W6" s="170"/>
      <c r="X6" s="170"/>
      <c r="AB6" s="36" t="s">
        <v>31</v>
      </c>
      <c r="AC6" s="6">
        <f>TALLY_SHEET!E77</f>
        <v>0</v>
      </c>
      <c r="AD6" s="6">
        <v>0.125</v>
      </c>
      <c r="AH6" s="36" t="s">
        <v>122</v>
      </c>
      <c r="AI6" s="6">
        <f>TALLY_SHEET!E125</f>
        <v>0</v>
      </c>
      <c r="AJ6" s="6">
        <v>2.524</v>
      </c>
      <c r="AN6" s="36" t="s">
        <v>176</v>
      </c>
      <c r="AO6" s="6">
        <f>TALLY_SHEET!E155</f>
        <v>0</v>
      </c>
      <c r="AP6" s="6">
        <v>152.381</v>
      </c>
    </row>
    <row r="7" spans="1:44">
      <c r="A7" t="s">
        <v>0</v>
      </c>
      <c r="B7" s="4">
        <f>TALLY_SHEET!D5</f>
        <v>0</v>
      </c>
      <c r="C7" t="e" cm="1" vm="1">
        <f t="array" ref="C7">_xlfn._xlws.FILTER(A7:A13,B7:B13)</f>
        <v>#VALUE!</v>
      </c>
      <c r="D7" s="29">
        <v>5.5147632081166913</v>
      </c>
      <c r="E7" s="29" t="e" cm="1" vm="1">
        <f t="array" ref="E7">_xlfn._xlws.FILTER(D7:D13,B7:B13)</f>
        <v>#VALUE!</v>
      </c>
      <c r="F7" s="17">
        <v>2.889624622333864</v>
      </c>
      <c r="G7" s="17" t="e" cm="1" vm="1">
        <f t="array" ref="G7">_xlfn._xlws.FILTER(F7:F13,B7:B13)</f>
        <v>#VALUE!</v>
      </c>
      <c r="H7" s="29">
        <v>0.52397981804202964</v>
      </c>
      <c r="I7" s="29" t="e" cm="1" vm="1">
        <f t="array" ref="I7">_xlfn._xlws.FILTER(H7:H13,B7:B13)</f>
        <v>#VALUE!</v>
      </c>
      <c r="J7" s="29">
        <v>0.255</v>
      </c>
      <c r="K7" s="30">
        <v>0.497</v>
      </c>
      <c r="W7" s="170"/>
      <c r="X7" s="170"/>
      <c r="AB7" s="36" t="s">
        <v>32</v>
      </c>
      <c r="AC7" s="6">
        <f>TALLY_SHEET!E78</f>
        <v>0</v>
      </c>
      <c r="AD7" s="6">
        <v>0.30099999999999999</v>
      </c>
      <c r="AH7" s="36" t="s">
        <v>123</v>
      </c>
      <c r="AI7" s="6">
        <f>TALLY_SHEET!E126</f>
        <v>0</v>
      </c>
      <c r="AJ7" s="6">
        <v>0.11899999999999999</v>
      </c>
      <c r="AN7" s="36" t="s">
        <v>177</v>
      </c>
      <c r="AO7" s="6">
        <f>TALLY_SHEET!E156</f>
        <v>0</v>
      </c>
      <c r="AP7" s="6">
        <v>1.4910000000000001</v>
      </c>
    </row>
    <row r="8" spans="1:44">
      <c r="A8" t="s">
        <v>1</v>
      </c>
      <c r="B8" s="4">
        <f>TALLY_SHEET!D6</f>
        <v>0</v>
      </c>
      <c r="D8" s="29">
        <v>7.1059669765517652</v>
      </c>
      <c r="E8" s="17"/>
      <c r="F8" s="17">
        <v>3.7261538356204604</v>
      </c>
      <c r="G8" s="17"/>
      <c r="H8" s="29">
        <v>0.52436970899470892</v>
      </c>
      <c r="I8" s="17"/>
      <c r="J8" s="17">
        <v>0.255</v>
      </c>
      <c r="K8" s="4">
        <v>0.497</v>
      </c>
      <c r="W8" s="170"/>
      <c r="X8" s="170"/>
      <c r="AB8" s="36" t="s">
        <v>81</v>
      </c>
      <c r="AC8" s="6">
        <f>TALLY_SHEET!E79</f>
        <v>0</v>
      </c>
      <c r="AD8" s="6">
        <v>0.184</v>
      </c>
      <c r="AH8" s="36" t="s">
        <v>124</v>
      </c>
      <c r="AI8" s="6">
        <f>TALLY_SHEET!E127</f>
        <v>0</v>
      </c>
      <c r="AJ8" s="6">
        <v>3.871</v>
      </c>
      <c r="AN8" s="36" t="s">
        <v>178</v>
      </c>
      <c r="AO8" s="6">
        <f>TALLY_SHEET!E157</f>
        <v>0</v>
      </c>
      <c r="AP8" s="6">
        <v>0.27</v>
      </c>
    </row>
    <row r="9" spans="1:44">
      <c r="A9" t="s">
        <v>2</v>
      </c>
      <c r="B9" s="4">
        <f>TALLY_SHEET!D7</f>
        <v>0</v>
      </c>
      <c r="D9" s="29">
        <v>7.0553813051968381</v>
      </c>
      <c r="E9" s="17"/>
      <c r="F9" s="17">
        <v>3.61506794537262</v>
      </c>
      <c r="G9" s="17"/>
      <c r="H9" s="29">
        <v>0.51238448908634349</v>
      </c>
      <c r="I9" s="17"/>
      <c r="J9" s="17">
        <v>0.255</v>
      </c>
      <c r="K9" s="4">
        <v>0.497</v>
      </c>
      <c r="W9" s="164"/>
      <c r="X9" s="164"/>
      <c r="AB9" s="36" t="s">
        <v>33</v>
      </c>
      <c r="AC9" s="6">
        <f>TALLY_SHEET!E80</f>
        <v>0</v>
      </c>
      <c r="AD9" s="6">
        <v>0.13200000000000001</v>
      </c>
      <c r="AH9" s="36" t="s">
        <v>125</v>
      </c>
      <c r="AI9" s="6">
        <f>TALLY_SHEET!E128</f>
        <v>0</v>
      </c>
      <c r="AJ9" s="6">
        <v>0.20899999999999999</v>
      </c>
      <c r="AN9" s="36" t="s">
        <v>179</v>
      </c>
      <c r="AO9" s="6">
        <f>TALLY_SHEET!E158</f>
        <v>0</v>
      </c>
      <c r="AP9" s="6">
        <v>20.789000000000001</v>
      </c>
    </row>
    <row r="10" spans="1:44">
      <c r="A10" t="s">
        <v>3</v>
      </c>
      <c r="B10" s="4">
        <f>TALLY_SHEET!D8</f>
        <v>0</v>
      </c>
      <c r="D10" s="29">
        <v>5.8954861178376374</v>
      </c>
      <c r="E10" s="17"/>
      <c r="F10" s="17">
        <v>3.1038698405795477</v>
      </c>
      <c r="G10" s="17"/>
      <c r="H10" s="29">
        <v>0.52648242715530191</v>
      </c>
      <c r="I10" s="17"/>
      <c r="J10" s="17">
        <v>0.255</v>
      </c>
      <c r="K10" s="4">
        <v>0.497</v>
      </c>
      <c r="AB10" s="36" t="s">
        <v>82</v>
      </c>
      <c r="AC10" s="6">
        <f>TALLY_SHEET!E81</f>
        <v>0</v>
      </c>
      <c r="AD10" s="6">
        <v>6.6000000000000003E-2</v>
      </c>
      <c r="AH10" s="36" t="s">
        <v>126</v>
      </c>
      <c r="AI10" s="6">
        <f>TALLY_SHEET!E129</f>
        <v>0</v>
      </c>
      <c r="AJ10" s="6">
        <v>0.79900000000000004</v>
      </c>
      <c r="AN10" s="36" t="s">
        <v>180</v>
      </c>
      <c r="AO10" s="6">
        <f>TALLY_SHEET!E159</f>
        <v>0</v>
      </c>
      <c r="AP10" s="6">
        <v>2.4E-2</v>
      </c>
    </row>
    <row r="11" spans="1:44">
      <c r="A11" t="s">
        <v>6</v>
      </c>
      <c r="B11" s="4">
        <f>TALLY_SHEET!D9</f>
        <v>0</v>
      </c>
      <c r="D11" s="29">
        <v>4.1136465418839494</v>
      </c>
      <c r="E11" s="17"/>
      <c r="F11" s="17">
        <v>2.1649765664967799</v>
      </c>
      <c r="G11" s="17"/>
      <c r="H11" s="29">
        <v>0.52629134381226483</v>
      </c>
      <c r="I11" s="17"/>
      <c r="J11" s="17">
        <v>0.255</v>
      </c>
      <c r="K11" s="4">
        <v>0.497</v>
      </c>
      <c r="W11" s="237" t="s">
        <v>389</v>
      </c>
      <c r="X11" s="237"/>
      <c r="Y11" s="235">
        <f>(DATA_SHEET!AE2)</f>
        <v>0</v>
      </c>
      <c r="Z11" s="213" t="s">
        <v>444</v>
      </c>
      <c r="AB11" s="36" t="s">
        <v>34</v>
      </c>
      <c r="AC11" s="6">
        <f>TALLY_SHEET!E82</f>
        <v>0</v>
      </c>
      <c r="AD11" s="6">
        <v>6.6000000000000003E-2</v>
      </c>
      <c r="AH11" s="36" t="s">
        <v>127</v>
      </c>
      <c r="AI11" s="7">
        <f>TALLY_SHEET!E130</f>
        <v>0</v>
      </c>
      <c r="AJ11" s="6">
        <v>0.55200000000000005</v>
      </c>
      <c r="AN11" s="36" t="s">
        <v>181</v>
      </c>
      <c r="AO11" s="6">
        <f>TALLY_SHEET!E160</f>
        <v>0</v>
      </c>
      <c r="AP11" s="6">
        <v>0.55600000000000005</v>
      </c>
    </row>
    <row r="12" spans="1:44">
      <c r="A12" t="s">
        <v>4</v>
      </c>
      <c r="B12" s="4">
        <f>TALLY_SHEET!D10</f>
        <v>0</v>
      </c>
      <c r="D12" s="29">
        <v>7.0422022612295239</v>
      </c>
      <c r="E12" s="17"/>
      <c r="F12" s="17">
        <v>3.7282767955040175</v>
      </c>
      <c r="G12" s="17"/>
      <c r="H12" s="29">
        <v>0.5294191585535466</v>
      </c>
      <c r="I12" s="17"/>
      <c r="J12" s="17">
        <v>0.255</v>
      </c>
      <c r="K12" s="4">
        <v>0.497</v>
      </c>
      <c r="W12" s="237" t="s">
        <v>390</v>
      </c>
      <c r="X12" s="237"/>
      <c r="Y12" s="235">
        <f>(AK2)</f>
        <v>0</v>
      </c>
      <c r="Z12" s="213" t="s">
        <v>444</v>
      </c>
      <c r="AB12" s="36" t="s">
        <v>83</v>
      </c>
      <c r="AC12" s="6">
        <f>TALLY_SHEET!E83</f>
        <v>0</v>
      </c>
      <c r="AD12" s="6">
        <v>9.8000000000000004E-2</v>
      </c>
      <c r="AH12" s="36" t="s">
        <v>128</v>
      </c>
      <c r="AI12" s="6">
        <f>TALLY_SHEET!E131</f>
        <v>0</v>
      </c>
      <c r="AJ12" s="6">
        <v>0.98899999999999999</v>
      </c>
      <c r="AN12" s="36" t="s">
        <v>182</v>
      </c>
      <c r="AO12" s="6">
        <f>TALLY_SHEET!E161</f>
        <v>0</v>
      </c>
      <c r="AP12" s="6">
        <v>5.0679999999999996</v>
      </c>
    </row>
    <row r="13" spans="1:44">
      <c r="A13" t="s">
        <v>5</v>
      </c>
      <c r="B13" s="4">
        <f>TALLY_SHEET!D11</f>
        <v>0</v>
      </c>
      <c r="D13" s="29">
        <v>4.8248407259736057</v>
      </c>
      <c r="E13" s="17"/>
      <c r="F13" s="17">
        <v>2.5650661170561282</v>
      </c>
      <c r="G13" s="17"/>
      <c r="H13" s="29">
        <v>0.53163747007182771</v>
      </c>
      <c r="I13" s="17"/>
      <c r="J13" s="17">
        <v>0.255</v>
      </c>
      <c r="K13" s="4">
        <v>0.497</v>
      </c>
      <c r="W13" s="237" t="s">
        <v>391</v>
      </c>
      <c r="X13" s="237"/>
      <c r="Y13" s="235">
        <f>(AQ2)</f>
        <v>0</v>
      </c>
      <c r="Z13" s="213" t="s">
        <v>444</v>
      </c>
      <c r="AB13" s="36" t="s">
        <v>84</v>
      </c>
      <c r="AC13" s="6">
        <f>TALLY_SHEET!E84</f>
        <v>0</v>
      </c>
      <c r="AD13" s="6">
        <v>3.2000000000000001E-2</v>
      </c>
      <c r="AH13" s="36" t="s">
        <v>129</v>
      </c>
      <c r="AI13" s="6">
        <f>TALLY_SHEET!E132</f>
        <v>0</v>
      </c>
      <c r="AJ13" s="6">
        <v>0.66100000000000003</v>
      </c>
      <c r="AN13" s="36" t="s">
        <v>183</v>
      </c>
      <c r="AO13" s="6">
        <f>TALLY_SHEET!E162</f>
        <v>0</v>
      </c>
      <c r="AP13" s="6">
        <v>0.251</v>
      </c>
    </row>
    <row r="14" spans="1:44">
      <c r="S14" s="16" t="s">
        <v>325</v>
      </c>
      <c r="W14" s="217"/>
      <c r="X14" s="217"/>
      <c r="Y14" s="235"/>
      <c r="Z14" s="213"/>
      <c r="AB14" s="36" t="s">
        <v>85</v>
      </c>
      <c r="AC14" s="6">
        <f>TALLY_SHEET!E85</f>
        <v>0</v>
      </c>
      <c r="AD14" s="6">
        <v>1.4999999999999999E-2</v>
      </c>
      <c r="AH14" s="36" t="s">
        <v>130</v>
      </c>
      <c r="AI14" s="6">
        <f>TALLY_SHEET!E133</f>
        <v>0</v>
      </c>
      <c r="AJ14" s="6">
        <v>58.350999999999999</v>
      </c>
      <c r="AN14" s="36" t="s">
        <v>184</v>
      </c>
      <c r="AO14" s="6">
        <f>TALLY_SHEET!E163</f>
        <v>0</v>
      </c>
      <c r="AP14" s="6">
        <v>7.1999999999999995E-2</v>
      </c>
    </row>
    <row r="15" spans="1:44">
      <c r="K15" s="16" t="s">
        <v>325</v>
      </c>
      <c r="L15" s="16" t="s">
        <v>325</v>
      </c>
      <c r="M15" s="16" t="s">
        <v>325</v>
      </c>
      <c r="N15" s="16" t="s">
        <v>325</v>
      </c>
      <c r="O15" s="16" t="s">
        <v>325</v>
      </c>
      <c r="P15" s="16" t="s">
        <v>325</v>
      </c>
      <c r="Q15" s="16" t="s">
        <v>325</v>
      </c>
      <c r="R15" s="16" t="s">
        <v>325</v>
      </c>
      <c r="S15" s="16" t="s">
        <v>306</v>
      </c>
      <c r="T15" s="16"/>
      <c r="U15" s="16"/>
      <c r="V15" s="16"/>
      <c r="W15" s="237" t="s">
        <v>388</v>
      </c>
      <c r="X15" s="237"/>
      <c r="Y15" s="235">
        <f>SUM(Y11:Y13)</f>
        <v>0</v>
      </c>
      <c r="Z15" s="213" t="s">
        <v>444</v>
      </c>
      <c r="AA15" s="16"/>
      <c r="AB15" s="36" t="s">
        <v>35</v>
      </c>
      <c r="AC15" s="6">
        <f>TALLY_SHEET!E86</f>
        <v>0</v>
      </c>
      <c r="AD15" s="6">
        <v>2.9000000000000001E-2</v>
      </c>
      <c r="AH15" s="36" t="s">
        <v>131</v>
      </c>
      <c r="AI15" s="6">
        <f>TALLY_SHEET!E134</f>
        <v>0</v>
      </c>
      <c r="AJ15" s="6">
        <v>0.129</v>
      </c>
      <c r="AN15" s="36" t="s">
        <v>185</v>
      </c>
      <c r="AO15" s="6">
        <f>TALLY_SHEET!E164</f>
        <v>0</v>
      </c>
      <c r="AP15" s="6">
        <v>1.4510000000000001</v>
      </c>
    </row>
    <row r="16" spans="1:44">
      <c r="J16" s="16" t="s">
        <v>299</v>
      </c>
      <c r="K16" s="16" t="s">
        <v>299</v>
      </c>
      <c r="L16" s="16" t="s">
        <v>300</v>
      </c>
      <c r="M16" s="16" t="s">
        <v>299</v>
      </c>
      <c r="N16" s="16" t="s">
        <v>300</v>
      </c>
      <c r="O16" s="16" t="s">
        <v>306</v>
      </c>
      <c r="P16" s="16" t="s">
        <v>307</v>
      </c>
      <c r="Q16" s="16" t="s">
        <v>306</v>
      </c>
      <c r="R16" s="16" t="s">
        <v>306</v>
      </c>
      <c r="S16" s="16" t="s">
        <v>308</v>
      </c>
      <c r="T16" s="16"/>
      <c r="U16" s="16"/>
      <c r="V16" s="16"/>
      <c r="W16" s="16"/>
      <c r="X16" s="16"/>
      <c r="Y16" s="16"/>
      <c r="Z16" s="16"/>
      <c r="AA16" s="16"/>
      <c r="AB16" s="36" t="s">
        <v>36</v>
      </c>
      <c r="AC16" s="6">
        <f>TALLY_SHEET!E87</f>
        <v>0</v>
      </c>
      <c r="AD16" s="6">
        <v>1.94</v>
      </c>
      <c r="AH16" s="36" t="s">
        <v>132</v>
      </c>
      <c r="AI16" s="6">
        <f>TALLY_SHEET!E135</f>
        <v>0</v>
      </c>
      <c r="AJ16" s="6">
        <v>26.152000000000001</v>
      </c>
      <c r="AN16" s="36" t="s">
        <v>186</v>
      </c>
      <c r="AO16" s="6">
        <f>TALLY_SHEET!E165</f>
        <v>0</v>
      </c>
      <c r="AP16" s="6">
        <v>9.9000000000000005E-2</v>
      </c>
    </row>
    <row r="17" spans="1:42">
      <c r="C17" s="16" t="s">
        <v>10</v>
      </c>
      <c r="D17" s="16" t="s">
        <v>10</v>
      </c>
      <c r="E17" s="16" t="s">
        <v>289</v>
      </c>
      <c r="I17" s="16" t="s">
        <v>291</v>
      </c>
      <c r="J17" s="16" t="s">
        <v>331</v>
      </c>
      <c r="K17" s="16" t="s">
        <v>326</v>
      </c>
      <c r="L17" s="16" t="s">
        <v>326</v>
      </c>
      <c r="M17" s="16" t="s">
        <v>335</v>
      </c>
      <c r="N17" s="16" t="s">
        <v>335</v>
      </c>
      <c r="O17" s="16" t="s">
        <v>326</v>
      </c>
      <c r="P17" s="16" t="s">
        <v>335</v>
      </c>
      <c r="Q17" s="16" t="s">
        <v>337</v>
      </c>
      <c r="R17" s="16" t="s">
        <v>308</v>
      </c>
      <c r="S17" s="16" t="s">
        <v>309</v>
      </c>
      <c r="T17" s="16"/>
      <c r="U17" s="16"/>
      <c r="V17" s="16"/>
      <c r="W17" s="16"/>
      <c r="X17" s="236" t="s">
        <v>453</v>
      </c>
      <c r="Y17" s="236"/>
      <c r="Z17" s="236"/>
      <c r="AA17" s="16"/>
      <c r="AB17" s="36" t="s">
        <v>37</v>
      </c>
      <c r="AC17" s="6">
        <f>TALLY_SHEET!E88</f>
        <v>0</v>
      </c>
      <c r="AD17" s="6">
        <v>1.94</v>
      </c>
      <c r="AH17" s="36" t="s">
        <v>133</v>
      </c>
      <c r="AI17" s="6">
        <f>TALLY_SHEET!E136</f>
        <v>0</v>
      </c>
      <c r="AJ17" s="6">
        <v>0.126</v>
      </c>
      <c r="AN17" s="36" t="s">
        <v>187</v>
      </c>
      <c r="AO17" s="6">
        <f>TALLY_SHEET!E166</f>
        <v>0</v>
      </c>
      <c r="AP17" s="6">
        <v>0.55600000000000005</v>
      </c>
    </row>
    <row r="18" spans="1:42">
      <c r="C18" s="16" t="s">
        <v>320</v>
      </c>
      <c r="D18" s="16" t="s">
        <v>320</v>
      </c>
      <c r="E18" s="16" t="s">
        <v>323</v>
      </c>
      <c r="I18" s="16" t="s">
        <v>293</v>
      </c>
      <c r="J18" s="16" t="s">
        <v>330</v>
      </c>
      <c r="K18" s="16" t="s">
        <v>330</v>
      </c>
      <c r="L18" s="16" t="s">
        <v>330</v>
      </c>
      <c r="M18" s="16" t="s">
        <v>330</v>
      </c>
      <c r="N18" s="16" t="s">
        <v>330</v>
      </c>
      <c r="O18" s="16" t="s">
        <v>330</v>
      </c>
      <c r="P18" s="16" t="s">
        <v>330</v>
      </c>
      <c r="Q18" s="16" t="s">
        <v>309</v>
      </c>
      <c r="R18" s="16" t="s">
        <v>309</v>
      </c>
      <c r="S18" s="16" t="s">
        <v>399</v>
      </c>
      <c r="T18" s="16"/>
      <c r="U18" s="16"/>
      <c r="V18" s="16"/>
      <c r="W18" s="16"/>
      <c r="X18" s="16"/>
      <c r="Y18" s="16"/>
      <c r="Z18" s="16"/>
      <c r="AA18" s="16"/>
      <c r="AB18" s="36" t="s">
        <v>38</v>
      </c>
      <c r="AC18" s="6">
        <f>TALLY_SHEET!E89</f>
        <v>0</v>
      </c>
      <c r="AD18" s="6">
        <v>1.94</v>
      </c>
      <c r="AH18" s="36" t="s">
        <v>134</v>
      </c>
      <c r="AI18" s="6">
        <f>TALLY_SHEET!E137</f>
        <v>0</v>
      </c>
      <c r="AJ18" s="6">
        <v>1.516</v>
      </c>
      <c r="AN18" s="36" t="s">
        <v>188</v>
      </c>
      <c r="AO18" s="6">
        <f>TALLY_SHEET!E167</f>
        <v>0</v>
      </c>
      <c r="AP18" s="6">
        <v>0.72299999999999998</v>
      </c>
    </row>
    <row r="19" spans="1:42">
      <c r="A19" s="16" t="s">
        <v>327</v>
      </c>
      <c r="C19" s="24" t="s">
        <v>321</v>
      </c>
      <c r="D19" s="24" t="s">
        <v>322</v>
      </c>
      <c r="E19" s="16" t="s">
        <v>324</v>
      </c>
      <c r="F19" s="25" t="s">
        <v>290</v>
      </c>
      <c r="G19" s="16" t="s">
        <v>319</v>
      </c>
      <c r="H19" s="16" t="s">
        <v>14</v>
      </c>
      <c r="I19" s="16" t="s">
        <v>294</v>
      </c>
      <c r="J19" s="16" t="s">
        <v>328</v>
      </c>
      <c r="K19" s="16" t="s">
        <v>332</v>
      </c>
      <c r="L19" s="16" t="s">
        <v>333</v>
      </c>
      <c r="M19" s="16" t="s">
        <v>334</v>
      </c>
      <c r="N19" s="16" t="s">
        <v>334</v>
      </c>
      <c r="O19" s="16" t="s">
        <v>333</v>
      </c>
      <c r="P19" s="16" t="s">
        <v>334</v>
      </c>
      <c r="Q19" s="213" t="s">
        <v>442</v>
      </c>
      <c r="R19" s="213" t="s">
        <v>443</v>
      </c>
      <c r="S19" s="213" t="s">
        <v>444</v>
      </c>
      <c r="T19" s="16"/>
      <c r="U19" s="16"/>
      <c r="V19" s="16"/>
      <c r="W19" s="16"/>
      <c r="X19" s="16"/>
      <c r="Y19" s="16"/>
      <c r="Z19" s="16"/>
      <c r="AA19" s="16"/>
      <c r="AB19" s="36" t="s">
        <v>39</v>
      </c>
      <c r="AC19" s="6">
        <f>TALLY_SHEET!E90</f>
        <v>0</v>
      </c>
      <c r="AD19" s="6">
        <v>1.94</v>
      </c>
      <c r="AH19" s="36" t="s">
        <v>135</v>
      </c>
      <c r="AI19" s="6">
        <f>TALLY_SHEET!E138</f>
        <v>0</v>
      </c>
      <c r="AJ19" s="6">
        <v>9.24</v>
      </c>
      <c r="AN19" s="36" t="s">
        <v>189</v>
      </c>
      <c r="AO19" s="6">
        <f>TALLY_SHEET!E168</f>
        <v>0</v>
      </c>
      <c r="AP19" s="6">
        <v>1.591</v>
      </c>
    </row>
    <row r="20" spans="1:42">
      <c r="A20" s="4" t="e" cm="1" vm="1">
        <f t="array" ref="A20">_xlfn._xlws.FILTER(A7:A13,B7:B13)</f>
        <v>#VALUE!</v>
      </c>
      <c r="C20">
        <v>4.5</v>
      </c>
      <c r="D20" s="17">
        <f>C20*0.3048</f>
        <v>1.3716000000000002</v>
      </c>
      <c r="E20" s="6">
        <f>TALLY_SHEET!D20</f>
        <v>0</v>
      </c>
      <c r="F20" s="6">
        <f>TALLY_SHEET!E20</f>
        <v>0</v>
      </c>
      <c r="G20" s="26">
        <f>D20*F20</f>
        <v>0</v>
      </c>
      <c r="H20" s="26">
        <f>0.5*G20</f>
        <v>0</v>
      </c>
      <c r="I20" s="17">
        <f t="shared" ref="I20:I31" si="0">0.33*PI()*(H20^2)*D20</f>
        <v>0</v>
      </c>
      <c r="J20" s="27">
        <f t="shared" ref="J20:J31" si="1">I20*E20</f>
        <v>0</v>
      </c>
      <c r="K20" s="27" t="e" vm="2">
        <f>J20*$E$7</f>
        <v>#VALUE!</v>
      </c>
      <c r="L20" s="27" t="e" vm="2">
        <f>$J$7*K20</f>
        <v>#VALUE!</v>
      </c>
      <c r="M20" s="27" t="e" vm="2">
        <f>K20*$I$7</f>
        <v>#VALUE!</v>
      </c>
      <c r="N20" s="27" t="e" vm="2">
        <f>L20*$K$7</f>
        <v>#VALUE!</v>
      </c>
      <c r="O20" s="27" t="e" vm="2">
        <f t="shared" ref="O20:O31" si="2">K20+L20</f>
        <v>#VALUE!</v>
      </c>
      <c r="P20" s="27" t="e" vm="2">
        <f>M20+N20</f>
        <v>#VALUE!</v>
      </c>
      <c r="Q20" s="214" t="e" vm="2">
        <f>SUM(O20:O31)*2.2</f>
        <v>#VALUE!</v>
      </c>
      <c r="R20" s="214" t="e" vm="2">
        <f>SUM(P20:P31)*2.2</f>
        <v>#VALUE!</v>
      </c>
      <c r="S20" s="214" t="e" vm="2">
        <f>R20/(TALLY_SHEET!F10*2.47105)</f>
        <v>#VALUE!</v>
      </c>
      <c r="T20" s="28"/>
      <c r="U20" s="28"/>
      <c r="V20" s="28"/>
      <c r="W20" s="28"/>
      <c r="AB20" s="37" t="s">
        <v>86</v>
      </c>
      <c r="AC20" s="6">
        <f>TALLY_SHEET!E91</f>
        <v>0</v>
      </c>
      <c r="AD20" s="34">
        <v>0.33700000000000002</v>
      </c>
      <c r="AH20" s="37" t="s">
        <v>136</v>
      </c>
      <c r="AI20" s="6">
        <f>TALLY_SHEET!E139</f>
        <v>0</v>
      </c>
      <c r="AJ20" s="34">
        <v>0.28399999999999997</v>
      </c>
      <c r="AN20" s="37" t="s">
        <v>190</v>
      </c>
      <c r="AO20" s="6">
        <f>TALLY_SHEET!E169</f>
        <v>0</v>
      </c>
      <c r="AP20" s="34">
        <v>0.153</v>
      </c>
    </row>
    <row r="21" spans="1:42">
      <c r="C21">
        <v>5</v>
      </c>
      <c r="D21" s="17">
        <f t="shared" ref="D21:D31" si="3">C21*0.3048</f>
        <v>1.524</v>
      </c>
      <c r="E21" s="6">
        <f>TALLY_SHEET!D21</f>
        <v>0</v>
      </c>
      <c r="F21" s="6">
        <f>TALLY_SHEET!E21</f>
        <v>0</v>
      </c>
      <c r="G21" s="26">
        <f t="shared" ref="G21:G31" si="4">D21*F21</f>
        <v>0</v>
      </c>
      <c r="H21" s="26">
        <f t="shared" ref="H21:H31" si="5">0.5*G21</f>
        <v>0</v>
      </c>
      <c r="I21" s="17">
        <f t="shared" si="0"/>
        <v>0</v>
      </c>
      <c r="J21" s="27">
        <f t="shared" si="1"/>
        <v>0</v>
      </c>
      <c r="K21" s="27" t="e" vm="2">
        <f t="shared" ref="K21:K31" si="6">J21*$E$7</f>
        <v>#VALUE!</v>
      </c>
      <c r="L21" s="27" t="e" vm="2">
        <f t="shared" ref="L21:L31" si="7">$J$7*K21</f>
        <v>#VALUE!</v>
      </c>
      <c r="M21" s="27" t="e" vm="2">
        <f t="shared" ref="M21:M31" si="8">K21*$I$7</f>
        <v>#VALUE!</v>
      </c>
      <c r="N21" s="27" t="e" vm="2">
        <f>L21*$K$7</f>
        <v>#VALUE!</v>
      </c>
      <c r="O21" s="27" t="e" vm="2">
        <f t="shared" si="2"/>
        <v>#VALUE!</v>
      </c>
      <c r="P21" s="27" t="e" vm="2">
        <f>M21+N21</f>
        <v>#VALUE!</v>
      </c>
      <c r="AB21" s="36" t="s">
        <v>87</v>
      </c>
      <c r="AC21" s="6">
        <f>TALLY_SHEET!E92</f>
        <v>0</v>
      </c>
      <c r="AD21" s="6">
        <v>2.7029999999999998</v>
      </c>
      <c r="AH21" s="36" t="s">
        <v>137</v>
      </c>
      <c r="AI21" s="6">
        <f>TALLY_SHEET!E140</f>
        <v>0</v>
      </c>
      <c r="AJ21" s="6">
        <v>0.223</v>
      </c>
      <c r="AN21" s="36" t="s">
        <v>191</v>
      </c>
      <c r="AO21" s="6">
        <f>TALLY_SHEET!E170</f>
        <v>0</v>
      </c>
      <c r="AP21" s="6">
        <v>0.46500000000000002</v>
      </c>
    </row>
    <row r="22" spans="1:42">
      <c r="C22">
        <v>5.5</v>
      </c>
      <c r="D22" s="17">
        <f t="shared" si="3"/>
        <v>1.6764000000000001</v>
      </c>
      <c r="E22" s="6">
        <f>TALLY_SHEET!D22</f>
        <v>0</v>
      </c>
      <c r="F22" s="6">
        <f>TALLY_SHEET!E22</f>
        <v>0</v>
      </c>
      <c r="G22" s="26">
        <f t="shared" si="4"/>
        <v>0</v>
      </c>
      <c r="H22" s="26">
        <f t="shared" si="5"/>
        <v>0</v>
      </c>
      <c r="I22" s="17">
        <f t="shared" si="0"/>
        <v>0</v>
      </c>
      <c r="J22" s="27">
        <f t="shared" si="1"/>
        <v>0</v>
      </c>
      <c r="K22" s="27" t="e" vm="2">
        <f t="shared" si="6"/>
        <v>#VALUE!</v>
      </c>
      <c r="L22" s="27" t="e" vm="2">
        <f t="shared" si="7"/>
        <v>#VALUE!</v>
      </c>
      <c r="M22" s="27" t="e" vm="2">
        <f t="shared" si="8"/>
        <v>#VALUE!</v>
      </c>
      <c r="N22" s="27" t="e" vm="2">
        <f t="shared" ref="N22:N31" si="9">L22*$K$7</f>
        <v>#VALUE!</v>
      </c>
      <c r="O22" s="27" t="e" vm="2">
        <f t="shared" si="2"/>
        <v>#VALUE!</v>
      </c>
      <c r="P22" s="27" t="e" vm="2">
        <f t="shared" ref="P22:P31" si="10">M22+N22</f>
        <v>#VALUE!</v>
      </c>
      <c r="AB22" s="36" t="s">
        <v>40</v>
      </c>
      <c r="AC22" s="6">
        <f>TALLY_SHEET!E93</f>
        <v>0</v>
      </c>
      <c r="AD22" s="6">
        <v>2.7029999999999998</v>
      </c>
      <c r="AH22" s="36" t="s">
        <v>138</v>
      </c>
      <c r="AI22" s="6">
        <f>TALLY_SHEET!E141</f>
        <v>0</v>
      </c>
      <c r="AJ22" s="6">
        <v>0.36399999999999999</v>
      </c>
      <c r="AN22" s="36" t="s">
        <v>192</v>
      </c>
      <c r="AO22" s="6">
        <f>TALLY_SHEET!E171</f>
        <v>0</v>
      </c>
      <c r="AP22" s="6">
        <v>0.20100000000000001</v>
      </c>
    </row>
    <row r="23" spans="1:42">
      <c r="C23">
        <v>6</v>
      </c>
      <c r="D23" s="17">
        <f t="shared" si="3"/>
        <v>1.8288000000000002</v>
      </c>
      <c r="E23" s="6">
        <f>TALLY_SHEET!D23</f>
        <v>0</v>
      </c>
      <c r="F23" s="6">
        <f>TALLY_SHEET!E23</f>
        <v>0</v>
      </c>
      <c r="G23" s="26">
        <f t="shared" si="4"/>
        <v>0</v>
      </c>
      <c r="H23" s="26">
        <f t="shared" si="5"/>
        <v>0</v>
      </c>
      <c r="I23" s="17">
        <f t="shared" si="0"/>
        <v>0</v>
      </c>
      <c r="J23" s="27">
        <f t="shared" si="1"/>
        <v>0</v>
      </c>
      <c r="K23" s="27" t="e" vm="2">
        <f t="shared" si="6"/>
        <v>#VALUE!</v>
      </c>
      <c r="L23" s="27" t="e" vm="2">
        <f t="shared" si="7"/>
        <v>#VALUE!</v>
      </c>
      <c r="M23" s="27" t="e" vm="2">
        <f t="shared" si="8"/>
        <v>#VALUE!</v>
      </c>
      <c r="N23" s="27" t="e" vm="2">
        <f t="shared" si="9"/>
        <v>#VALUE!</v>
      </c>
      <c r="O23" s="27" t="e" vm="2">
        <f t="shared" si="2"/>
        <v>#VALUE!</v>
      </c>
      <c r="P23" s="27" t="e" vm="2">
        <f t="shared" si="10"/>
        <v>#VALUE!</v>
      </c>
      <c r="AB23" s="36" t="s">
        <v>41</v>
      </c>
      <c r="AC23" s="6">
        <f>TALLY_SHEET!E94</f>
        <v>0</v>
      </c>
      <c r="AD23" s="6">
        <v>9.5000000000000001E-2</v>
      </c>
      <c r="AH23" s="36" t="s">
        <v>139</v>
      </c>
      <c r="AI23" s="6">
        <f>TALLY_SHEET!E142</f>
        <v>0</v>
      </c>
      <c r="AJ23" s="6">
        <v>0.47599999999999998</v>
      </c>
      <c r="AN23" s="36" t="s">
        <v>170</v>
      </c>
      <c r="AO23" s="6">
        <f>TALLY_SHEET!E172</f>
        <v>0</v>
      </c>
      <c r="AP23" s="6">
        <v>5.8999999999999997E-2</v>
      </c>
    </row>
    <row r="24" spans="1:42">
      <c r="C24">
        <v>6.5</v>
      </c>
      <c r="D24" s="17">
        <f t="shared" si="3"/>
        <v>1.9812000000000001</v>
      </c>
      <c r="E24" s="6">
        <f>TALLY_SHEET!D24</f>
        <v>0</v>
      </c>
      <c r="F24" s="6">
        <f>TALLY_SHEET!E24</f>
        <v>0</v>
      </c>
      <c r="G24" s="26">
        <f t="shared" si="4"/>
        <v>0</v>
      </c>
      <c r="H24" s="26">
        <f t="shared" si="5"/>
        <v>0</v>
      </c>
      <c r="I24" s="17">
        <f t="shared" si="0"/>
        <v>0</v>
      </c>
      <c r="J24" s="27">
        <f t="shared" si="1"/>
        <v>0</v>
      </c>
      <c r="K24" s="27" t="e" vm="2">
        <f>J24*$E$7</f>
        <v>#VALUE!</v>
      </c>
      <c r="L24" s="27" t="e" vm="2">
        <f>$J$7*K24</f>
        <v>#VALUE!</v>
      </c>
      <c r="M24" s="27" t="e" vm="2">
        <f>K24*$I$7</f>
        <v>#VALUE!</v>
      </c>
      <c r="N24" s="27" t="e" vm="2">
        <f t="shared" si="9"/>
        <v>#VALUE!</v>
      </c>
      <c r="O24" s="27" t="e" vm="2">
        <f t="shared" si="2"/>
        <v>#VALUE!</v>
      </c>
      <c r="P24" s="27" t="e" vm="2">
        <f t="shared" si="10"/>
        <v>#VALUE!</v>
      </c>
      <c r="AB24" s="36" t="s">
        <v>42</v>
      </c>
      <c r="AC24" s="6">
        <f>TALLY_SHEET!E95</f>
        <v>0</v>
      </c>
      <c r="AD24" s="6">
        <v>9.5000000000000001E-2</v>
      </c>
      <c r="AH24" s="36" t="s">
        <v>140</v>
      </c>
      <c r="AI24" s="6">
        <f>TALLY_SHEET!E143</f>
        <v>0</v>
      </c>
      <c r="AJ24" s="6">
        <v>1.375</v>
      </c>
      <c r="AN24" s="36" t="s">
        <v>193</v>
      </c>
      <c r="AO24" s="6">
        <f>TALLY_SHEET!E173</f>
        <v>0</v>
      </c>
      <c r="AP24" s="6">
        <v>0.45800000000000002</v>
      </c>
    </row>
    <row r="25" spans="1:42">
      <c r="A25" s="4"/>
      <c r="B25" s="4"/>
      <c r="C25">
        <v>7</v>
      </c>
      <c r="D25" s="17">
        <f t="shared" si="3"/>
        <v>2.1335999999999999</v>
      </c>
      <c r="E25" s="6">
        <f>TALLY_SHEET!D25</f>
        <v>0</v>
      </c>
      <c r="F25" s="6">
        <f>TALLY_SHEET!E25</f>
        <v>0</v>
      </c>
      <c r="G25" s="26">
        <f t="shared" si="4"/>
        <v>0</v>
      </c>
      <c r="H25" s="26">
        <f t="shared" si="5"/>
        <v>0</v>
      </c>
      <c r="I25" s="17">
        <f t="shared" si="0"/>
        <v>0</v>
      </c>
      <c r="J25" s="27">
        <f t="shared" si="1"/>
        <v>0</v>
      </c>
      <c r="K25" s="27" t="e" vm="2">
        <f t="shared" si="6"/>
        <v>#VALUE!</v>
      </c>
      <c r="L25" s="27" t="e" vm="2">
        <f t="shared" si="7"/>
        <v>#VALUE!</v>
      </c>
      <c r="M25" s="27" t="e" vm="2">
        <f t="shared" si="8"/>
        <v>#VALUE!</v>
      </c>
      <c r="N25" s="27" t="e" vm="2">
        <f t="shared" si="9"/>
        <v>#VALUE!</v>
      </c>
      <c r="O25" s="27" t="e" vm="2">
        <f t="shared" si="2"/>
        <v>#VALUE!</v>
      </c>
      <c r="P25" s="27" t="e" vm="2">
        <f t="shared" si="10"/>
        <v>#VALUE!</v>
      </c>
      <c r="AB25" s="36" t="s">
        <v>88</v>
      </c>
      <c r="AC25" s="6">
        <f>TALLY_SHEET!E96</f>
        <v>0</v>
      </c>
      <c r="AD25" s="6">
        <v>0.72</v>
      </c>
      <c r="AH25" s="36" t="s">
        <v>141</v>
      </c>
      <c r="AI25" s="6">
        <f>TALLY_SHEET!E144</f>
        <v>0</v>
      </c>
      <c r="AJ25" s="6">
        <v>2.456</v>
      </c>
      <c r="AN25" s="36" t="s">
        <v>194</v>
      </c>
      <c r="AO25" s="6">
        <f>TALLY_SHEET!E174</f>
        <v>0</v>
      </c>
      <c r="AP25" s="6">
        <v>1.155</v>
      </c>
    </row>
    <row r="26" spans="1:42">
      <c r="C26">
        <v>7.5</v>
      </c>
      <c r="D26" s="17">
        <f t="shared" si="3"/>
        <v>2.286</v>
      </c>
      <c r="E26" s="6">
        <f>TALLY_SHEET!D26</f>
        <v>0</v>
      </c>
      <c r="F26" s="6">
        <f>TALLY_SHEET!E26</f>
        <v>0</v>
      </c>
      <c r="G26" s="26">
        <f t="shared" si="4"/>
        <v>0</v>
      </c>
      <c r="H26" s="26">
        <f t="shared" si="5"/>
        <v>0</v>
      </c>
      <c r="I26" s="17">
        <f t="shared" si="0"/>
        <v>0</v>
      </c>
      <c r="J26" s="27">
        <f t="shared" si="1"/>
        <v>0</v>
      </c>
      <c r="K26" s="27" t="e" vm="2">
        <f t="shared" si="6"/>
        <v>#VALUE!</v>
      </c>
      <c r="L26" s="27" t="e" vm="2">
        <f t="shared" si="7"/>
        <v>#VALUE!</v>
      </c>
      <c r="M26" s="27" t="e" vm="2">
        <f t="shared" si="8"/>
        <v>#VALUE!</v>
      </c>
      <c r="N26" s="27" t="e" vm="2">
        <f t="shared" si="9"/>
        <v>#VALUE!</v>
      </c>
      <c r="O26" s="27" t="e" vm="2">
        <f t="shared" si="2"/>
        <v>#VALUE!</v>
      </c>
      <c r="P26" s="27" t="e" vm="2">
        <f t="shared" si="10"/>
        <v>#VALUE!</v>
      </c>
      <c r="AB26" s="36" t="s">
        <v>43</v>
      </c>
      <c r="AC26" s="6">
        <f>TALLY_SHEET!E97</f>
        <v>0</v>
      </c>
      <c r="AD26" s="6">
        <v>7.5999999999999998E-2</v>
      </c>
      <c r="AH26" s="36" t="s">
        <v>142</v>
      </c>
      <c r="AI26" s="6">
        <f>TALLY_SHEET!E145</f>
        <v>0</v>
      </c>
      <c r="AJ26" s="6">
        <v>0.02</v>
      </c>
      <c r="AN26" s="36" t="s">
        <v>195</v>
      </c>
      <c r="AO26" s="6">
        <f>TALLY_SHEET!E175</f>
        <v>0</v>
      </c>
      <c r="AP26" s="6">
        <v>0.83699999999999997</v>
      </c>
    </row>
    <row r="27" spans="1:42">
      <c r="A27" s="21"/>
      <c r="B27" s="21"/>
      <c r="C27">
        <v>8</v>
      </c>
      <c r="D27" s="17">
        <f t="shared" si="3"/>
        <v>2.4384000000000001</v>
      </c>
      <c r="E27" s="6">
        <f>TALLY_SHEET!D27</f>
        <v>0</v>
      </c>
      <c r="F27" s="6">
        <f>TALLY_SHEET!E27</f>
        <v>0</v>
      </c>
      <c r="G27" s="26">
        <f t="shared" si="4"/>
        <v>0</v>
      </c>
      <c r="H27" s="26">
        <f t="shared" si="5"/>
        <v>0</v>
      </c>
      <c r="I27" s="17">
        <f t="shared" si="0"/>
        <v>0</v>
      </c>
      <c r="J27" s="27">
        <f t="shared" si="1"/>
        <v>0</v>
      </c>
      <c r="K27" s="27" t="e" vm="2">
        <f t="shared" si="6"/>
        <v>#VALUE!</v>
      </c>
      <c r="L27" s="27" t="e" vm="2">
        <f t="shared" si="7"/>
        <v>#VALUE!</v>
      </c>
      <c r="M27" s="27" t="e" vm="2">
        <f t="shared" si="8"/>
        <v>#VALUE!</v>
      </c>
      <c r="N27" s="27" t="e" vm="2">
        <f t="shared" si="9"/>
        <v>#VALUE!</v>
      </c>
      <c r="O27" s="27" t="e" vm="2">
        <f t="shared" si="2"/>
        <v>#VALUE!</v>
      </c>
      <c r="P27" s="27" t="e" vm="2">
        <f t="shared" si="10"/>
        <v>#VALUE!</v>
      </c>
      <c r="AB27" s="36" t="s">
        <v>89</v>
      </c>
      <c r="AC27" s="6">
        <f>TALLY_SHEET!E98</f>
        <v>0</v>
      </c>
      <c r="AD27" s="6">
        <v>0.33700000000000002</v>
      </c>
      <c r="AH27" s="36" t="s">
        <v>143</v>
      </c>
      <c r="AI27" s="6">
        <f>TALLY_SHEET!E146</f>
        <v>0</v>
      </c>
      <c r="AJ27" s="6">
        <v>0.14699999999999999</v>
      </c>
      <c r="AN27" s="36" t="s">
        <v>196</v>
      </c>
      <c r="AO27" s="6">
        <f>TALLY_SHEET!E176</f>
        <v>0</v>
      </c>
      <c r="AP27" s="6">
        <v>0.83699999999999997</v>
      </c>
    </row>
    <row r="28" spans="1:42">
      <c r="A28" s="4"/>
      <c r="B28" s="4"/>
      <c r="C28">
        <v>8.5</v>
      </c>
      <c r="D28" s="17">
        <f t="shared" si="3"/>
        <v>2.5908000000000002</v>
      </c>
      <c r="E28" s="6">
        <f>TALLY_SHEET!D28</f>
        <v>0</v>
      </c>
      <c r="F28" s="6">
        <f>TALLY_SHEET!E28</f>
        <v>0</v>
      </c>
      <c r="G28" s="26">
        <f t="shared" si="4"/>
        <v>0</v>
      </c>
      <c r="H28" s="26">
        <f t="shared" si="5"/>
        <v>0</v>
      </c>
      <c r="I28" s="17">
        <f t="shared" si="0"/>
        <v>0</v>
      </c>
      <c r="J28" s="27">
        <f t="shared" si="1"/>
        <v>0</v>
      </c>
      <c r="K28" s="27" t="e" vm="2">
        <f t="shared" si="6"/>
        <v>#VALUE!</v>
      </c>
      <c r="L28" s="27" t="e" vm="2">
        <f t="shared" si="7"/>
        <v>#VALUE!</v>
      </c>
      <c r="M28" s="27" t="e" vm="2">
        <f t="shared" si="8"/>
        <v>#VALUE!</v>
      </c>
      <c r="N28" s="27" t="e" vm="2">
        <f t="shared" si="9"/>
        <v>#VALUE!</v>
      </c>
      <c r="O28" s="27" t="e" vm="2">
        <f t="shared" si="2"/>
        <v>#VALUE!</v>
      </c>
      <c r="P28" s="27" t="e" vm="2">
        <f t="shared" si="10"/>
        <v>#VALUE!</v>
      </c>
      <c r="AB28" s="36" t="s">
        <v>345</v>
      </c>
      <c r="AC28" s="6">
        <f>TALLY_SHEET!E99</f>
        <v>0</v>
      </c>
      <c r="AD28" s="6">
        <v>1.94</v>
      </c>
      <c r="AH28" s="39" t="s">
        <v>144</v>
      </c>
      <c r="AI28" s="6">
        <f>TALLY_SHEET!E147</f>
        <v>0</v>
      </c>
      <c r="AJ28" s="6">
        <v>39.061</v>
      </c>
      <c r="AN28" s="36" t="s">
        <v>197</v>
      </c>
      <c r="AO28" s="6">
        <f>TALLY_SHEET!E177</f>
        <v>0</v>
      </c>
      <c r="AP28" s="6">
        <v>1.4590000000000001</v>
      </c>
    </row>
    <row r="29" spans="1:42">
      <c r="A29" s="4"/>
      <c r="B29" s="4"/>
      <c r="C29">
        <v>9</v>
      </c>
      <c r="D29" s="17">
        <f t="shared" si="3"/>
        <v>2.7432000000000003</v>
      </c>
      <c r="E29" s="6">
        <f>TALLY_SHEET!D29</f>
        <v>0</v>
      </c>
      <c r="F29" s="6">
        <f>TALLY_SHEET!E29</f>
        <v>0</v>
      </c>
      <c r="G29" s="26">
        <f t="shared" si="4"/>
        <v>0</v>
      </c>
      <c r="H29" s="26">
        <f t="shared" si="5"/>
        <v>0</v>
      </c>
      <c r="I29" s="17">
        <f t="shared" si="0"/>
        <v>0</v>
      </c>
      <c r="J29" s="27">
        <f t="shared" si="1"/>
        <v>0</v>
      </c>
      <c r="K29" s="27" t="e" vm="2">
        <f t="shared" si="6"/>
        <v>#VALUE!</v>
      </c>
      <c r="L29" s="27" t="e" vm="2">
        <f t="shared" si="7"/>
        <v>#VALUE!</v>
      </c>
      <c r="M29" s="27" t="e" vm="2">
        <f t="shared" si="8"/>
        <v>#VALUE!</v>
      </c>
      <c r="N29" s="27" t="e" vm="2">
        <f t="shared" si="9"/>
        <v>#VALUE!</v>
      </c>
      <c r="O29" s="27" t="e" vm="2">
        <f t="shared" si="2"/>
        <v>#VALUE!</v>
      </c>
      <c r="P29" s="27" t="e" vm="2">
        <f t="shared" si="10"/>
        <v>#VALUE!</v>
      </c>
      <c r="AB29" s="36" t="s">
        <v>90</v>
      </c>
      <c r="AC29" s="6">
        <f>TALLY_SHEET!E100</f>
        <v>0</v>
      </c>
      <c r="AD29" s="6">
        <v>0.13300000000000001</v>
      </c>
      <c r="AH29" s="35" t="s">
        <v>145</v>
      </c>
      <c r="AI29" s="6">
        <f>TALLY_SHEET!J121</f>
        <v>0</v>
      </c>
      <c r="AJ29" s="6">
        <v>12.032</v>
      </c>
      <c r="AN29" s="36" t="s">
        <v>198</v>
      </c>
      <c r="AO29" s="6">
        <f>TALLY_SHEET!E178</f>
        <v>0</v>
      </c>
      <c r="AP29" s="6">
        <v>0.64900000000000002</v>
      </c>
    </row>
    <row r="30" spans="1:42">
      <c r="A30" s="4"/>
      <c r="B30" s="4"/>
      <c r="C30" s="21">
        <v>9.5</v>
      </c>
      <c r="D30" s="17">
        <f t="shared" si="3"/>
        <v>2.8956</v>
      </c>
      <c r="E30" s="6">
        <f>TALLY_SHEET!D30</f>
        <v>0</v>
      </c>
      <c r="F30" s="6">
        <f>TALLY_SHEET!E30</f>
        <v>0</v>
      </c>
      <c r="G30" s="26">
        <f t="shared" si="4"/>
        <v>0</v>
      </c>
      <c r="H30" s="26">
        <f t="shared" si="5"/>
        <v>0</v>
      </c>
      <c r="I30" s="17">
        <f t="shared" si="0"/>
        <v>0</v>
      </c>
      <c r="J30" s="27">
        <f t="shared" si="1"/>
        <v>0</v>
      </c>
      <c r="K30" s="27" t="e" vm="2">
        <f t="shared" si="6"/>
        <v>#VALUE!</v>
      </c>
      <c r="L30" s="27" t="e" vm="2">
        <f t="shared" si="7"/>
        <v>#VALUE!</v>
      </c>
      <c r="M30" s="27" t="e" vm="2">
        <f t="shared" si="8"/>
        <v>#VALUE!</v>
      </c>
      <c r="N30" s="27" t="e" vm="2">
        <f t="shared" si="9"/>
        <v>#VALUE!</v>
      </c>
      <c r="O30" s="27" t="e" vm="2">
        <f t="shared" si="2"/>
        <v>#VALUE!</v>
      </c>
      <c r="P30" s="27" t="e" vm="2">
        <f t="shared" si="10"/>
        <v>#VALUE!</v>
      </c>
      <c r="X30" s="18"/>
      <c r="Y30" s="18"/>
      <c r="Z30" s="18"/>
      <c r="AA30" s="18"/>
      <c r="AB30" s="36" t="s">
        <v>91</v>
      </c>
      <c r="AC30" s="6">
        <f>TALLY_SHEET!E101</f>
        <v>0</v>
      </c>
      <c r="AD30" s="6">
        <v>0.92700000000000005</v>
      </c>
      <c r="AH30" s="36" t="s">
        <v>146</v>
      </c>
      <c r="AI30" s="6">
        <f>TALLY_SHEET!J122</f>
        <v>0</v>
      </c>
      <c r="AJ30" s="6">
        <v>11.252000000000001</v>
      </c>
      <c r="AN30" s="39" t="s">
        <v>199</v>
      </c>
      <c r="AO30" s="6">
        <f>TALLY_SHEET!E179</f>
        <v>0</v>
      </c>
      <c r="AP30" s="6">
        <v>0.33100000000000002</v>
      </c>
    </row>
    <row r="31" spans="1:42">
      <c r="A31" s="4"/>
      <c r="B31" s="4"/>
      <c r="C31" s="14">
        <v>10</v>
      </c>
      <c r="D31" s="33">
        <f t="shared" si="3"/>
        <v>3.048</v>
      </c>
      <c r="E31" s="6">
        <f>TALLY_SHEET!D31</f>
        <v>0</v>
      </c>
      <c r="F31" s="6">
        <f>TALLY_SHEET!E31</f>
        <v>0</v>
      </c>
      <c r="G31" s="26">
        <f t="shared" si="4"/>
        <v>0</v>
      </c>
      <c r="H31" s="26">
        <f t="shared" si="5"/>
        <v>0</v>
      </c>
      <c r="I31" s="17">
        <f t="shared" si="0"/>
        <v>0</v>
      </c>
      <c r="J31" s="27">
        <f t="shared" si="1"/>
        <v>0</v>
      </c>
      <c r="K31" s="27" t="e" vm="2">
        <f t="shared" si="6"/>
        <v>#VALUE!</v>
      </c>
      <c r="L31" s="27" t="e" vm="2">
        <f t="shared" si="7"/>
        <v>#VALUE!</v>
      </c>
      <c r="M31" s="27" t="e" vm="2">
        <f t="shared" si="8"/>
        <v>#VALUE!</v>
      </c>
      <c r="N31" s="27" t="e" vm="2">
        <f t="shared" si="9"/>
        <v>#VALUE!</v>
      </c>
      <c r="O31" s="27" t="e" vm="2">
        <f t="shared" si="2"/>
        <v>#VALUE!</v>
      </c>
      <c r="P31" s="27" t="e" vm="2">
        <f t="shared" si="10"/>
        <v>#VALUE!</v>
      </c>
      <c r="AB31" s="36" t="s">
        <v>45</v>
      </c>
      <c r="AC31" s="6">
        <f>TALLY_SHEET!E102</f>
        <v>0</v>
      </c>
      <c r="AD31" s="6">
        <v>5.7000000000000002E-2</v>
      </c>
      <c r="AH31" s="36" t="s">
        <v>147</v>
      </c>
      <c r="AI31" s="6">
        <f>TALLY_SHEET!J123</f>
        <v>0</v>
      </c>
      <c r="AJ31" s="6">
        <v>0.22900000000000001</v>
      </c>
      <c r="AN31" s="35" t="s">
        <v>200</v>
      </c>
      <c r="AO31" s="6">
        <f>TALLY_SHEET!J151</f>
        <v>0</v>
      </c>
      <c r="AP31" s="6">
        <v>0.94599999999999995</v>
      </c>
    </row>
    <row r="32" spans="1:42">
      <c r="A32" s="146"/>
      <c r="B32" s="146"/>
      <c r="F32" s="1"/>
      <c r="G32" s="3"/>
      <c r="H32" s="1"/>
      <c r="I32" s="1"/>
      <c r="J32" s="1"/>
      <c r="K32" s="1"/>
      <c r="L32" s="1"/>
      <c r="M32" s="3"/>
      <c r="N32" s="1"/>
      <c r="O32" s="1"/>
      <c r="P32" s="1"/>
      <c r="AB32" s="36" t="s">
        <v>46</v>
      </c>
      <c r="AC32" s="6">
        <f>TALLY_SHEET!E103</f>
        <v>0</v>
      </c>
      <c r="AD32" s="6">
        <v>5.7000000000000002E-2</v>
      </c>
      <c r="AH32" s="36" t="s">
        <v>148</v>
      </c>
      <c r="AI32" s="6">
        <f>TALLY_SHEET!J124</f>
        <v>0</v>
      </c>
      <c r="AJ32" s="6">
        <v>9.5579999999999998</v>
      </c>
      <c r="AN32" s="36" t="s">
        <v>171</v>
      </c>
      <c r="AO32" s="6">
        <f>TALLY_SHEET!J152</f>
        <v>0</v>
      </c>
      <c r="AP32" s="6">
        <v>7.0999999999999994E-2</v>
      </c>
    </row>
    <row r="33" spans="1:42">
      <c r="A33" s="146"/>
      <c r="B33" s="146"/>
      <c r="E33" s="16" t="s">
        <v>306</v>
      </c>
      <c r="H33" s="16"/>
      <c r="AB33" s="36" t="s">
        <v>92</v>
      </c>
      <c r="AC33" s="6">
        <f>TALLY_SHEET!E104</f>
        <v>0</v>
      </c>
      <c r="AD33" s="6">
        <v>0.71399999999999997</v>
      </c>
      <c r="AH33" s="36" t="s">
        <v>149</v>
      </c>
      <c r="AI33" s="6">
        <f>TALLY_SHEET!J125</f>
        <v>0</v>
      </c>
      <c r="AJ33" s="6">
        <v>0.16600000000000001</v>
      </c>
      <c r="AN33" s="36" t="s">
        <v>201</v>
      </c>
      <c r="AO33" s="6">
        <f>TALLY_SHEET!J153</f>
        <v>0</v>
      </c>
      <c r="AP33" s="6">
        <v>1.9E-2</v>
      </c>
    </row>
    <row r="34" spans="1:42">
      <c r="A34" s="146"/>
      <c r="B34" s="146"/>
      <c r="E34" s="6">
        <f>SUM(E20:E31)</f>
        <v>0</v>
      </c>
      <c r="H34" s="16"/>
      <c r="Q34" s="4"/>
      <c r="AB34" s="36" t="s">
        <v>93</v>
      </c>
      <c r="AC34" s="6">
        <f>TALLY_SHEET!E105</f>
        <v>0</v>
      </c>
      <c r="AD34" s="6">
        <v>1.3069999999999999</v>
      </c>
      <c r="AH34" s="36" t="s">
        <v>150</v>
      </c>
      <c r="AI34" s="6">
        <f>TALLY_SHEET!J126</f>
        <v>0</v>
      </c>
      <c r="AJ34" s="6">
        <v>0.10199999999999999</v>
      </c>
      <c r="AN34" s="36" t="s">
        <v>202</v>
      </c>
      <c r="AO34" s="6">
        <f>TALLY_SHEET!J154</f>
        <v>0</v>
      </c>
      <c r="AP34" s="6">
        <v>3.7999999999999999E-2</v>
      </c>
    </row>
    <row r="35" spans="1:42">
      <c r="A35" s="4"/>
      <c r="B35" s="4"/>
      <c r="E35" s="4"/>
      <c r="G35" s="16"/>
      <c r="H35" s="16"/>
      <c r="X35" s="18"/>
      <c r="Y35" s="18"/>
      <c r="Z35" s="18"/>
      <c r="AA35" s="18"/>
      <c r="AB35" s="36" t="s">
        <v>94</v>
      </c>
      <c r="AC35" s="6">
        <f>TALLY_SHEET!E106</f>
        <v>0</v>
      </c>
      <c r="AD35" s="6">
        <v>3.2000000000000001E-2</v>
      </c>
      <c r="AH35" s="36" t="s">
        <v>151</v>
      </c>
      <c r="AI35" s="6">
        <f>TALLY_SHEET!J127</f>
        <v>0</v>
      </c>
      <c r="AJ35" s="6">
        <v>0.17199999999999999</v>
      </c>
      <c r="AN35" s="36" t="s">
        <v>203</v>
      </c>
      <c r="AO35" s="6">
        <f>TALLY_SHEET!J155</f>
        <v>0</v>
      </c>
      <c r="AP35" s="6">
        <v>1.583</v>
      </c>
    </row>
    <row r="36" spans="1:42">
      <c r="A36" s="168"/>
      <c r="B36" s="169"/>
      <c r="C36" s="85"/>
      <c r="D36" s="85"/>
      <c r="E36" s="85"/>
      <c r="F36" s="86" t="s">
        <v>357</v>
      </c>
      <c r="G36" s="86" t="s">
        <v>338</v>
      </c>
      <c r="H36" s="87" t="s">
        <v>359</v>
      </c>
      <c r="N36" s="16" t="s">
        <v>357</v>
      </c>
      <c r="O36" s="16" t="s">
        <v>338</v>
      </c>
      <c r="P36" s="16" t="s">
        <v>359</v>
      </c>
      <c r="X36" s="18"/>
      <c r="Y36" s="18"/>
      <c r="Z36" s="18"/>
      <c r="AA36" s="18"/>
      <c r="AB36" s="22" t="s">
        <v>47</v>
      </c>
      <c r="AC36" s="6">
        <f>TALLY_SHEET!E107</f>
        <v>0</v>
      </c>
      <c r="AD36" s="6">
        <v>1.91</v>
      </c>
      <c r="AH36" s="36" t="s">
        <v>152</v>
      </c>
      <c r="AI36" s="6">
        <f>TALLY_SHEET!J138</f>
        <v>0</v>
      </c>
      <c r="AJ36" s="6">
        <v>0.314</v>
      </c>
      <c r="AN36" s="36" t="s">
        <v>204</v>
      </c>
      <c r="AO36" s="6">
        <f>TALLY_SHEET!J166</f>
        <v>0</v>
      </c>
      <c r="AP36" s="6">
        <v>1.865</v>
      </c>
    </row>
    <row r="37" spans="1:42">
      <c r="A37" s="88"/>
      <c r="B37" s="157" t="s">
        <v>274</v>
      </c>
      <c r="C37" s="163"/>
      <c r="D37" s="89"/>
      <c r="E37" s="51" t="s">
        <v>272</v>
      </c>
      <c r="F37" s="51" t="s">
        <v>356</v>
      </c>
      <c r="G37" s="51" t="s">
        <v>356</v>
      </c>
      <c r="H37" s="90" t="s">
        <v>336</v>
      </c>
      <c r="J37" s="50" t="s">
        <v>284</v>
      </c>
      <c r="K37" s="31"/>
      <c r="L37" s="18"/>
      <c r="M37" s="2" t="s">
        <v>272</v>
      </c>
      <c r="N37" s="16" t="s">
        <v>356</v>
      </c>
      <c r="O37" s="16" t="s">
        <v>356</v>
      </c>
      <c r="P37" s="16" t="s">
        <v>336</v>
      </c>
      <c r="AB37" s="22" t="s">
        <v>95</v>
      </c>
      <c r="AC37" s="6">
        <f>TALLY_SHEET!E108</f>
        <v>0</v>
      </c>
      <c r="AD37" s="6">
        <v>0.92700000000000005</v>
      </c>
      <c r="AH37" s="22" t="s">
        <v>153</v>
      </c>
      <c r="AI37" s="6">
        <f>TALLY_SHEET!J139</f>
        <v>0</v>
      </c>
      <c r="AJ37" s="6">
        <v>0.18099999999999999</v>
      </c>
      <c r="AN37" s="22" t="s">
        <v>205</v>
      </c>
      <c r="AO37" s="6">
        <f>TALLY_SHEET!J167</f>
        <v>0</v>
      </c>
      <c r="AP37" s="6">
        <v>1.319</v>
      </c>
    </row>
    <row r="38" spans="1:42">
      <c r="A38" s="91"/>
      <c r="B38" s="82"/>
      <c r="C38" s="82"/>
      <c r="D38" s="89"/>
      <c r="E38" s="52"/>
      <c r="F38" s="51" t="s">
        <v>358</v>
      </c>
      <c r="G38" s="51" t="s">
        <v>358</v>
      </c>
      <c r="H38" s="90" t="s">
        <v>360</v>
      </c>
      <c r="N38" s="16" t="s">
        <v>358</v>
      </c>
      <c r="O38" s="16" t="s">
        <v>358</v>
      </c>
      <c r="P38" s="16" t="s">
        <v>360</v>
      </c>
      <c r="AB38" s="22" t="s">
        <v>96</v>
      </c>
      <c r="AC38" s="6">
        <f>TALLY_SHEET!E109</f>
        <v>0</v>
      </c>
      <c r="AD38" s="6">
        <v>0.33700000000000002</v>
      </c>
      <c r="AH38" s="22" t="s">
        <v>154</v>
      </c>
      <c r="AI38" s="6">
        <f>TALLY_SHEET!J140</f>
        <v>0</v>
      </c>
      <c r="AJ38" s="6">
        <v>9.1999999999999998E-2</v>
      </c>
      <c r="AN38" s="22" t="s">
        <v>206</v>
      </c>
      <c r="AO38" s="6">
        <f>TALLY_SHEET!J168</f>
        <v>0</v>
      </c>
      <c r="AP38" s="6">
        <v>1.5620000000000001</v>
      </c>
    </row>
    <row r="39" spans="1:42">
      <c r="A39" s="91"/>
      <c r="B39" s="164" t="s">
        <v>230</v>
      </c>
      <c r="C39" s="165"/>
      <c r="D39" s="92">
        <v>0</v>
      </c>
      <c r="E39" s="93" t="s">
        <v>275</v>
      </c>
      <c r="F39" s="52">
        <v>1.78</v>
      </c>
      <c r="G39" s="89">
        <f>F39*0.272</f>
        <v>0.48416000000000003</v>
      </c>
      <c r="H39" s="94">
        <f>D39*G39</f>
        <v>0</v>
      </c>
      <c r="J39" s="140" t="s">
        <v>230</v>
      </c>
      <c r="K39" s="140"/>
      <c r="L39" s="6">
        <f>TALLY_SHEET!D40</f>
        <v>0</v>
      </c>
      <c r="M39" s="18" t="s">
        <v>349</v>
      </c>
      <c r="N39">
        <v>5.5E-2</v>
      </c>
      <c r="O39" s="4">
        <f>N39*0.272</f>
        <v>1.4960000000000001E-2</v>
      </c>
      <c r="P39" s="4">
        <f>L39*O39</f>
        <v>0</v>
      </c>
      <c r="AB39" s="22" t="s">
        <v>48</v>
      </c>
      <c r="AC39" s="6">
        <f>TALLY_SHEET!E110</f>
        <v>0</v>
      </c>
      <c r="AD39" s="6">
        <v>0.26500000000000001</v>
      </c>
      <c r="AH39" s="22" t="s">
        <v>155</v>
      </c>
      <c r="AI39" s="6">
        <f>TALLY_SHEET!J141</f>
        <v>0</v>
      </c>
      <c r="AJ39" s="6">
        <v>0.54300000000000004</v>
      </c>
      <c r="AN39" s="22" t="s">
        <v>207</v>
      </c>
      <c r="AO39" s="6">
        <f>TALLY_SHEET!J169</f>
        <v>0</v>
      </c>
      <c r="AP39" s="6">
        <v>1.1679999999999999</v>
      </c>
    </row>
    <row r="40" spans="1:42">
      <c r="A40" s="91"/>
      <c r="B40" s="164" t="s">
        <v>7</v>
      </c>
      <c r="C40" s="165"/>
      <c r="D40" s="92">
        <f>TALLY_SHEET!D41</f>
        <v>0</v>
      </c>
      <c r="E40" s="93" t="s">
        <v>276</v>
      </c>
      <c r="F40" s="52">
        <v>2.99</v>
      </c>
      <c r="G40" s="89">
        <f t="shared" ref="G40:G45" si="11">F40*0.272</f>
        <v>0.81328000000000011</v>
      </c>
      <c r="H40" s="94">
        <f t="shared" ref="H40:H45" si="12">D40*G40</f>
        <v>0</v>
      </c>
      <c r="J40" s="140" t="s">
        <v>7</v>
      </c>
      <c r="K40" s="140"/>
      <c r="L40" s="6">
        <f>TALLY_SHEET!D41</f>
        <v>0</v>
      </c>
      <c r="M40" s="18" t="s">
        <v>279</v>
      </c>
      <c r="N40">
        <v>1.36</v>
      </c>
      <c r="O40" s="4">
        <f t="shared" ref="O40:O45" si="13">N40*0.272</f>
        <v>0.36992000000000003</v>
      </c>
      <c r="P40" s="4">
        <f t="shared" ref="P40:P45" si="14">L40*O40</f>
        <v>0</v>
      </c>
      <c r="AB40" s="22" t="s">
        <v>97</v>
      </c>
      <c r="AC40" s="6">
        <f>TALLY_SHEET!E111</f>
        <v>0</v>
      </c>
      <c r="AD40" s="6">
        <v>9.7000000000000003E-2</v>
      </c>
      <c r="AH40" s="22" t="s">
        <v>156</v>
      </c>
      <c r="AI40" s="6">
        <f>TALLY_SHEET!J142</f>
        <v>0</v>
      </c>
      <c r="AJ40" s="6">
        <v>0.58399999999999996</v>
      </c>
      <c r="AN40" s="22" t="s">
        <v>208</v>
      </c>
      <c r="AO40" s="6">
        <f>TALLY_SHEET!J170</f>
        <v>0</v>
      </c>
      <c r="AP40" s="6">
        <v>0.45600000000000002</v>
      </c>
    </row>
    <row r="41" spans="1:42">
      <c r="A41" s="91"/>
      <c r="B41" s="164" t="s">
        <v>8</v>
      </c>
      <c r="C41" s="165"/>
      <c r="D41" s="92">
        <f>TALLY_SHEET!D42</f>
        <v>0</v>
      </c>
      <c r="E41" s="93" t="s">
        <v>276</v>
      </c>
      <c r="F41" s="52">
        <v>3.01</v>
      </c>
      <c r="G41" s="89">
        <f t="shared" si="11"/>
        <v>0.81872</v>
      </c>
      <c r="H41" s="94">
        <f t="shared" si="12"/>
        <v>0</v>
      </c>
      <c r="J41" s="140" t="s">
        <v>8</v>
      </c>
      <c r="K41" s="140"/>
      <c r="L41" s="6">
        <f>TALLY_SHEET!D42</f>
        <v>0</v>
      </c>
      <c r="M41" s="18" t="s">
        <v>279</v>
      </c>
      <c r="N41">
        <v>1.37</v>
      </c>
      <c r="O41" s="4">
        <f t="shared" si="13"/>
        <v>0.37264000000000008</v>
      </c>
      <c r="P41" s="4">
        <f t="shared" si="14"/>
        <v>0</v>
      </c>
      <c r="AB41" s="22" t="s">
        <v>98</v>
      </c>
      <c r="AC41" s="6">
        <f>TALLY_SHEET!E112</f>
        <v>0</v>
      </c>
      <c r="AD41" s="6">
        <v>9.8000000000000004E-2</v>
      </c>
      <c r="AH41" s="22" t="s">
        <v>157</v>
      </c>
      <c r="AI41" s="6">
        <f>TALLY_SHEET!J143</f>
        <v>0</v>
      </c>
      <c r="AJ41" s="6">
        <v>0.27200000000000002</v>
      </c>
      <c r="AN41" s="22" t="s">
        <v>209</v>
      </c>
      <c r="AO41" s="6">
        <f>TALLY_SHEET!J171</f>
        <v>0</v>
      </c>
      <c r="AP41" s="6">
        <v>1.5549999999999999</v>
      </c>
    </row>
    <row r="42" spans="1:42">
      <c r="A42" s="91"/>
      <c r="B42" s="164" t="s">
        <v>231</v>
      </c>
      <c r="C42" s="165"/>
      <c r="D42" s="92">
        <f>TALLY_SHEET!D43</f>
        <v>0</v>
      </c>
      <c r="E42" s="93" t="s">
        <v>277</v>
      </c>
      <c r="F42" s="52">
        <v>2.29</v>
      </c>
      <c r="G42" s="89">
        <f t="shared" si="11"/>
        <v>0.6228800000000001</v>
      </c>
      <c r="H42" s="94">
        <f t="shared" si="12"/>
        <v>0</v>
      </c>
      <c r="J42" s="140" t="s">
        <v>231</v>
      </c>
      <c r="K42" s="140"/>
      <c r="L42" s="6">
        <f>TALLY_SHEET!D43</f>
        <v>0</v>
      </c>
      <c r="M42" s="18" t="s">
        <v>280</v>
      </c>
      <c r="N42">
        <v>8.89</v>
      </c>
      <c r="O42" s="4">
        <f t="shared" si="13"/>
        <v>2.4180800000000002</v>
      </c>
      <c r="P42" s="4">
        <f t="shared" si="14"/>
        <v>0</v>
      </c>
      <c r="R42" s="161"/>
      <c r="S42" s="161"/>
      <c r="T42" s="16"/>
      <c r="U42" s="16"/>
      <c r="V42" s="16"/>
      <c r="W42" s="16"/>
      <c r="AB42" s="22" t="s">
        <v>99</v>
      </c>
      <c r="AC42" s="6">
        <f>TALLY_SHEET!E113</f>
        <v>0</v>
      </c>
      <c r="AD42" s="6">
        <v>9.6000000000000002E-2</v>
      </c>
      <c r="AH42" s="22" t="s">
        <v>158</v>
      </c>
      <c r="AI42" s="6">
        <f>TALLY_SHEET!J144</f>
        <v>0</v>
      </c>
      <c r="AJ42" s="6">
        <v>28.224</v>
      </c>
      <c r="AN42" s="22" t="s">
        <v>210</v>
      </c>
      <c r="AO42" s="6">
        <f>TALLY_SHEET!J172</f>
        <v>0</v>
      </c>
      <c r="AP42" s="6">
        <v>0.70399999999999996</v>
      </c>
    </row>
    <row r="43" spans="1:42">
      <c r="A43" s="91"/>
      <c r="B43" s="164" t="s">
        <v>232</v>
      </c>
      <c r="C43" s="165"/>
      <c r="D43" s="92">
        <f>TALLY_SHEET!D44</f>
        <v>0</v>
      </c>
      <c r="E43" s="93" t="s">
        <v>277</v>
      </c>
      <c r="F43" s="52">
        <v>2.66</v>
      </c>
      <c r="G43" s="89">
        <f t="shared" si="11"/>
        <v>0.72352000000000005</v>
      </c>
      <c r="H43" s="94">
        <f t="shared" si="12"/>
        <v>0</v>
      </c>
      <c r="J43" s="140" t="s">
        <v>232</v>
      </c>
      <c r="K43" s="140"/>
      <c r="L43" s="6">
        <f>TALLY_SHEET!D44</f>
        <v>0</v>
      </c>
      <c r="M43" s="18" t="s">
        <v>280</v>
      </c>
      <c r="N43">
        <v>10.18</v>
      </c>
      <c r="O43" s="4">
        <f t="shared" si="13"/>
        <v>2.7689600000000003</v>
      </c>
      <c r="P43" s="4">
        <f t="shared" si="14"/>
        <v>0</v>
      </c>
      <c r="R43" s="161"/>
      <c r="S43" s="161"/>
      <c r="T43" s="16"/>
      <c r="U43" s="16"/>
      <c r="V43" s="16"/>
      <c r="W43" s="16"/>
      <c r="AB43" s="22" t="s">
        <v>100</v>
      </c>
      <c r="AC43" s="6">
        <f>TALLY_SHEET!E114</f>
        <v>0</v>
      </c>
      <c r="AD43" s="6">
        <v>1.3069999999999999</v>
      </c>
      <c r="AH43" s="22" t="s">
        <v>159</v>
      </c>
      <c r="AI43" s="6">
        <f>TALLY_SHEET!J145</f>
        <v>0</v>
      </c>
      <c r="AJ43" s="6">
        <v>2.1659999999999999</v>
      </c>
      <c r="AN43" s="22" t="s">
        <v>211</v>
      </c>
      <c r="AO43" s="6">
        <f>TALLY_SHEET!J173</f>
        <v>0</v>
      </c>
      <c r="AP43" s="6">
        <v>1.7509999999999999</v>
      </c>
    </row>
    <row r="44" spans="1:42">
      <c r="A44" s="91"/>
      <c r="B44" s="164"/>
      <c r="C44" s="164"/>
      <c r="D44" s="89"/>
      <c r="E44" s="93"/>
      <c r="F44" s="52"/>
      <c r="G44" s="89"/>
      <c r="H44" s="94"/>
      <c r="J44" s="140"/>
      <c r="K44" s="140"/>
      <c r="L44" s="4"/>
      <c r="M44" s="18"/>
      <c r="O44" s="4"/>
      <c r="P44" s="4"/>
      <c r="R44" s="161"/>
      <c r="S44" s="161"/>
      <c r="T44" s="16"/>
      <c r="U44" s="16"/>
      <c r="V44" s="16"/>
      <c r="W44" s="16"/>
      <c r="AB44" s="22" t="s">
        <v>49</v>
      </c>
      <c r="AC44" s="6">
        <f>TALLY_SHEET!E115</f>
        <v>0</v>
      </c>
      <c r="AD44" s="6">
        <v>1.94</v>
      </c>
      <c r="AH44" s="22" t="s">
        <v>160</v>
      </c>
      <c r="AI44" s="6">
        <f>TALLY_SHEET!J146</f>
        <v>0</v>
      </c>
      <c r="AJ44" s="6">
        <v>0.13100000000000001</v>
      </c>
      <c r="AN44" s="22" t="s">
        <v>212</v>
      </c>
      <c r="AO44" s="6">
        <f>TALLY_SHEET!J174</f>
        <v>0</v>
      </c>
      <c r="AP44" s="6">
        <v>0.71599999999999997</v>
      </c>
    </row>
    <row r="45" spans="1:42">
      <c r="A45" s="91"/>
      <c r="B45" s="164" t="s">
        <v>233</v>
      </c>
      <c r="C45" s="165"/>
      <c r="D45" s="92">
        <f>TALLY_SHEET!D46</f>
        <v>0</v>
      </c>
      <c r="E45" s="93" t="s">
        <v>278</v>
      </c>
      <c r="F45" s="52">
        <v>0.128</v>
      </c>
      <c r="G45" s="89">
        <f t="shared" si="11"/>
        <v>3.4816000000000007E-2</v>
      </c>
      <c r="H45" s="94">
        <f t="shared" si="12"/>
        <v>0</v>
      </c>
      <c r="J45" s="140" t="s">
        <v>233</v>
      </c>
      <c r="K45" s="140"/>
      <c r="L45" s="6">
        <f>TALLY_SHEET!D46</f>
        <v>0</v>
      </c>
      <c r="M45" s="18" t="s">
        <v>278</v>
      </c>
      <c r="N45">
        <v>0.36699999999999999</v>
      </c>
      <c r="O45" s="4">
        <f t="shared" si="13"/>
        <v>9.982400000000001E-2</v>
      </c>
      <c r="P45" s="4">
        <f t="shared" si="14"/>
        <v>0</v>
      </c>
      <c r="R45" s="161"/>
      <c r="S45" s="161"/>
      <c r="T45" s="16"/>
      <c r="U45" s="16"/>
      <c r="V45" s="16"/>
      <c r="W45" s="16"/>
      <c r="AB45" s="22" t="s">
        <v>101</v>
      </c>
      <c r="AC45" s="6">
        <f>TALLY_SHEET!E116</f>
        <v>0</v>
      </c>
      <c r="AD45" s="6">
        <v>1.079</v>
      </c>
      <c r="AH45" s="22" t="s">
        <v>161</v>
      </c>
      <c r="AI45" s="6">
        <f>TALLY_SHEET!J147</f>
        <v>0</v>
      </c>
      <c r="AJ45" s="6">
        <v>0.72799999999999998</v>
      </c>
      <c r="AN45" s="22" t="s">
        <v>213</v>
      </c>
      <c r="AO45" s="6">
        <f>TALLY_SHEET!J175</f>
        <v>0</v>
      </c>
      <c r="AP45" s="6">
        <v>1.4510000000000001</v>
      </c>
    </row>
    <row r="46" spans="1:42">
      <c r="A46" s="91"/>
      <c r="B46" s="52"/>
      <c r="C46" s="52"/>
      <c r="D46" s="52"/>
      <c r="E46" s="52"/>
      <c r="F46" s="52"/>
      <c r="G46" s="89"/>
      <c r="H46" s="94"/>
      <c r="Q46" s="4"/>
      <c r="AB46" s="39" t="s">
        <v>50</v>
      </c>
      <c r="AC46" s="6">
        <f>TALLY_SHEET!E117</f>
        <v>0</v>
      </c>
      <c r="AD46" s="6">
        <v>0.36399999999999999</v>
      </c>
      <c r="AH46" s="22" t="s">
        <v>162</v>
      </c>
      <c r="AI46" s="6">
        <f>TALLY_SHEET!J148</f>
        <v>0</v>
      </c>
      <c r="AJ46" s="6">
        <v>3.0329999999999999</v>
      </c>
      <c r="AN46" s="22" t="s">
        <v>214</v>
      </c>
      <c r="AO46" s="6">
        <f>TALLY_SHEET!J176</f>
        <v>0</v>
      </c>
      <c r="AP46" s="6">
        <v>16.050999999999998</v>
      </c>
    </row>
    <row r="47" spans="1:42">
      <c r="A47" s="91"/>
      <c r="B47" s="52"/>
      <c r="C47" s="52"/>
      <c r="D47" s="52"/>
      <c r="E47" s="52"/>
      <c r="F47" s="157" t="s">
        <v>361</v>
      </c>
      <c r="G47" s="163"/>
      <c r="H47" s="90">
        <f>SUM(H39:H43)</f>
        <v>0</v>
      </c>
      <c r="N47" s="158" t="s">
        <v>361</v>
      </c>
      <c r="O47" s="162"/>
      <c r="P47" s="16">
        <f>SUM(P39:P43)</f>
        <v>0</v>
      </c>
      <c r="Q47" s="215" t="s">
        <v>446</v>
      </c>
      <c r="R47" s="215"/>
      <c r="S47" s="216" t="e">
        <f>P47/(TALLY_SHEET!F10*2.47105)</f>
        <v>#DIV/0!</v>
      </c>
      <c r="AB47" s="22" t="s">
        <v>51</v>
      </c>
      <c r="AC47" s="6">
        <f>TALLY_SHEET!J73</f>
        <v>0</v>
      </c>
      <c r="AD47" s="6">
        <v>1.95</v>
      </c>
      <c r="AH47" s="22" t="s">
        <v>117</v>
      </c>
      <c r="AI47" s="6">
        <f>TALLY_SHEET!J139</f>
        <v>0</v>
      </c>
      <c r="AJ47" s="6">
        <v>1.208</v>
      </c>
      <c r="AN47" s="22" t="s">
        <v>215</v>
      </c>
      <c r="AO47" s="6">
        <f>TALLY_SHEET!J177</f>
        <v>0</v>
      </c>
      <c r="AP47" s="6">
        <v>1.9E-2</v>
      </c>
    </row>
    <row r="48" spans="1:42">
      <c r="A48" s="91"/>
      <c r="B48" s="52"/>
      <c r="C48" s="52"/>
      <c r="D48" s="52"/>
      <c r="E48" s="52"/>
      <c r="F48" s="157" t="s">
        <v>362</v>
      </c>
      <c r="G48" s="163"/>
      <c r="H48" s="90">
        <f>H45</f>
        <v>0</v>
      </c>
      <c r="N48" s="158" t="s">
        <v>362</v>
      </c>
      <c r="O48" s="162"/>
      <c r="P48" s="16">
        <f>P45</f>
        <v>0</v>
      </c>
      <c r="Q48" s="215" t="s">
        <v>445</v>
      </c>
      <c r="R48" s="215"/>
      <c r="S48" s="216" t="e">
        <f>P48/(TALLY_SHEET!F10*2.47105)</f>
        <v>#DIV/0!</v>
      </c>
      <c r="AB48" s="22" t="s">
        <v>52</v>
      </c>
      <c r="AC48" s="6">
        <f>TALLY_SHEET!J74</f>
        <v>0</v>
      </c>
      <c r="AD48" s="6">
        <v>1.95</v>
      </c>
      <c r="AH48" s="22" t="s">
        <v>163</v>
      </c>
      <c r="AI48" s="6">
        <f>TALLY_SHEET!J140</f>
        <v>0</v>
      </c>
      <c r="AJ48" s="6">
        <v>1.262</v>
      </c>
      <c r="AN48" s="22" t="s">
        <v>216</v>
      </c>
      <c r="AO48" s="6">
        <f>TALLY_SHEET!J178</f>
        <v>0</v>
      </c>
      <c r="AP48" s="6">
        <v>0.28399999999999997</v>
      </c>
    </row>
    <row r="49" spans="1:42">
      <c r="A49" s="91"/>
      <c r="B49" s="52"/>
      <c r="C49" s="180" t="s">
        <v>430</v>
      </c>
      <c r="D49" s="180"/>
      <c r="E49" s="52"/>
      <c r="F49" s="49"/>
      <c r="G49" s="83"/>
      <c r="H49" s="90"/>
      <c r="N49" s="40"/>
      <c r="O49" s="21"/>
      <c r="P49" s="16"/>
      <c r="Q49" s="40"/>
      <c r="R49" s="40"/>
      <c r="AB49" s="22" t="s">
        <v>53</v>
      </c>
      <c r="AC49" s="6">
        <f>TALLY_SHEET!J75</f>
        <v>0</v>
      </c>
      <c r="AD49" s="6">
        <v>1.95</v>
      </c>
      <c r="AH49" s="22" t="s">
        <v>164</v>
      </c>
      <c r="AI49" s="6">
        <f>TALLY_SHEET!J141</f>
        <v>0</v>
      </c>
      <c r="AJ49" s="6">
        <v>0.375</v>
      </c>
      <c r="AN49" s="22" t="s">
        <v>217</v>
      </c>
      <c r="AO49" s="6">
        <f>TALLY_SHEET!J179</f>
        <v>0</v>
      </c>
      <c r="AP49" s="6">
        <v>3.1E-2</v>
      </c>
    </row>
    <row r="50" spans="1:42">
      <c r="A50" s="95"/>
      <c r="B50" s="96"/>
      <c r="C50" s="96"/>
      <c r="D50" s="96"/>
      <c r="E50" s="96"/>
      <c r="F50" s="97"/>
      <c r="G50" s="98"/>
      <c r="H50" s="99"/>
      <c r="N50" s="40"/>
      <c r="O50" s="21"/>
      <c r="P50" s="16"/>
      <c r="Q50" s="40"/>
      <c r="R50" s="40"/>
      <c r="AB50" s="22" t="s">
        <v>102</v>
      </c>
      <c r="AC50" s="6">
        <f>TALLY_SHEET!J76</f>
        <v>0</v>
      </c>
      <c r="AD50" s="6">
        <v>0.33500000000000002</v>
      </c>
      <c r="AH50" s="22" t="s">
        <v>165</v>
      </c>
      <c r="AI50" s="6">
        <f>TALLY_SHEET!J142</f>
        <v>0</v>
      </c>
      <c r="AJ50" s="6">
        <v>0.32800000000000001</v>
      </c>
      <c r="AN50" s="22" t="s">
        <v>218</v>
      </c>
      <c r="AO50" s="6">
        <f>TALLY_SHEET!J180</f>
        <v>0</v>
      </c>
      <c r="AP50" s="6">
        <v>2.5750000000000002</v>
      </c>
    </row>
    <row r="51" spans="1:42">
      <c r="F51" s="40"/>
      <c r="G51" s="21"/>
      <c r="H51" s="16"/>
      <c r="N51" s="40"/>
      <c r="Q51" s="4"/>
      <c r="AB51" s="22" t="s">
        <v>54</v>
      </c>
      <c r="AC51" s="6">
        <f>TALLY_SHEET!J77</f>
        <v>0</v>
      </c>
      <c r="AD51" s="6">
        <v>0.125</v>
      </c>
      <c r="AH51" s="22" t="s">
        <v>166</v>
      </c>
      <c r="AI51" s="6">
        <f>TALLY_SHEET!J143</f>
        <v>0</v>
      </c>
      <c r="AJ51" s="6">
        <v>0.98899999999999999</v>
      </c>
      <c r="AN51" s="22" t="s">
        <v>219</v>
      </c>
      <c r="AO51" s="6">
        <f>TALLY_SHEET!J181</f>
        <v>0</v>
      </c>
      <c r="AP51" s="6">
        <v>1.9E-2</v>
      </c>
    </row>
    <row r="52" spans="1:42">
      <c r="A52" s="102"/>
      <c r="B52" s="172" t="s">
        <v>274</v>
      </c>
      <c r="C52" s="173"/>
      <c r="D52" s="85"/>
      <c r="E52" s="85"/>
      <c r="F52" s="103"/>
      <c r="G52" s="104"/>
      <c r="H52" s="86"/>
      <c r="I52" s="85"/>
      <c r="J52" s="105"/>
      <c r="N52" s="51" t="s">
        <v>273</v>
      </c>
      <c r="O52" s="4"/>
      <c r="AB52" s="22" t="s">
        <v>55</v>
      </c>
      <c r="AC52" s="6">
        <f>TALLY_SHEET!J78</f>
        <v>0</v>
      </c>
      <c r="AD52" s="6">
        <v>0.125</v>
      </c>
      <c r="AH52" s="22" t="s">
        <v>167</v>
      </c>
      <c r="AI52" s="6">
        <f>TALLY_SHEET!J144</f>
        <v>0</v>
      </c>
      <c r="AJ52" s="6">
        <v>9.15</v>
      </c>
      <c r="AN52" s="22" t="s">
        <v>220</v>
      </c>
      <c r="AO52" s="6">
        <f>TALLY_SHEET!J182</f>
        <v>0</v>
      </c>
      <c r="AP52" s="6">
        <v>3.2000000000000001E-2</v>
      </c>
    </row>
    <row r="53" spans="1:42">
      <c r="A53" s="91"/>
      <c r="B53" s="52"/>
      <c r="C53" s="52"/>
      <c r="D53" s="52"/>
      <c r="E53" s="52"/>
      <c r="F53" s="52"/>
      <c r="G53" s="52"/>
      <c r="H53" s="52"/>
      <c r="I53" s="52"/>
      <c r="J53" s="106"/>
      <c r="P53" s="2" t="s">
        <v>386</v>
      </c>
      <c r="AB53" s="22" t="s">
        <v>56</v>
      </c>
      <c r="AC53" s="6">
        <f>TALLY_SHEET!J79</f>
        <v>0</v>
      </c>
      <c r="AD53" s="6">
        <v>1.976</v>
      </c>
      <c r="AH53" s="22" t="s">
        <v>168</v>
      </c>
      <c r="AI53" s="6">
        <f>TALLY_SHEET!J145</f>
        <v>0</v>
      </c>
      <c r="AJ53" s="6">
        <v>0.57699999999999996</v>
      </c>
      <c r="AN53" s="22" t="s">
        <v>221</v>
      </c>
      <c r="AO53" s="6">
        <f>TALLY_SHEET!J183</f>
        <v>0</v>
      </c>
      <c r="AP53" s="6">
        <v>0.26400000000000001</v>
      </c>
    </row>
    <row r="54" spans="1:42">
      <c r="A54" s="91"/>
      <c r="B54" s="52"/>
      <c r="C54" s="52"/>
      <c r="D54" s="51" t="s">
        <v>386</v>
      </c>
      <c r="E54" s="82" t="s">
        <v>367</v>
      </c>
      <c r="F54" s="51" t="s">
        <v>383</v>
      </c>
      <c r="G54" s="51" t="s">
        <v>372</v>
      </c>
      <c r="H54" s="82" t="s">
        <v>378</v>
      </c>
      <c r="I54" s="51" t="s">
        <v>379</v>
      </c>
      <c r="J54" s="90" t="s">
        <v>335</v>
      </c>
      <c r="K54" s="40"/>
      <c r="O54" s="16" t="s">
        <v>386</v>
      </c>
      <c r="P54" s="2" t="s">
        <v>384</v>
      </c>
      <c r="Q54" s="2" t="s">
        <v>367</v>
      </c>
      <c r="R54" s="16" t="s">
        <v>383</v>
      </c>
      <c r="S54" s="16" t="s">
        <v>372</v>
      </c>
      <c r="T54" s="2" t="s">
        <v>378</v>
      </c>
      <c r="U54" s="16" t="s">
        <v>379</v>
      </c>
      <c r="V54" s="16" t="s">
        <v>335</v>
      </c>
      <c r="W54" s="16"/>
      <c r="AB54" s="22" t="s">
        <v>103</v>
      </c>
      <c r="AC54" s="6">
        <f>TALLY_SHEET!J80</f>
        <v>0</v>
      </c>
      <c r="AD54" s="6">
        <v>0.28999999999999998</v>
      </c>
      <c r="AH54" s="38" t="s">
        <v>169</v>
      </c>
      <c r="AI54" s="6">
        <f>DATA_SHEET!J146</f>
        <v>0</v>
      </c>
      <c r="AJ54" s="6">
        <v>0.4</v>
      </c>
      <c r="AN54" s="22" t="s">
        <v>222</v>
      </c>
      <c r="AO54" s="6">
        <f>TALLY_SHEET!J184</f>
        <v>0</v>
      </c>
      <c r="AP54" s="6">
        <v>0.26400000000000001</v>
      </c>
    </row>
    <row r="55" spans="1:42">
      <c r="A55" s="91"/>
      <c r="B55" s="49"/>
      <c r="C55" s="83"/>
      <c r="D55" s="51" t="s">
        <v>363</v>
      </c>
      <c r="E55" s="51" t="s">
        <v>382</v>
      </c>
      <c r="F55" s="51" t="s">
        <v>381</v>
      </c>
      <c r="G55" s="51" t="s">
        <v>373</v>
      </c>
      <c r="H55" s="51" t="s">
        <v>373</v>
      </c>
      <c r="I55" s="51" t="s">
        <v>380</v>
      </c>
      <c r="J55" s="90" t="s">
        <v>385</v>
      </c>
      <c r="O55" s="16" t="s">
        <v>364</v>
      </c>
      <c r="P55" s="2" t="s">
        <v>363</v>
      </c>
      <c r="Q55" s="16" t="s">
        <v>382</v>
      </c>
      <c r="R55" s="16" t="s">
        <v>381</v>
      </c>
      <c r="S55" s="16" t="s">
        <v>373</v>
      </c>
      <c r="T55" s="16" t="s">
        <v>373</v>
      </c>
      <c r="U55" s="16" t="s">
        <v>380</v>
      </c>
      <c r="V55" s="16" t="s">
        <v>385</v>
      </c>
      <c r="W55" s="16"/>
      <c r="AB55" s="22" t="s">
        <v>57</v>
      </c>
      <c r="AC55" s="6">
        <f>TALLY_SHEET!J81</f>
        <v>0</v>
      </c>
      <c r="AD55" s="6">
        <v>0.34499999999999997</v>
      </c>
      <c r="AN55" s="22" t="s">
        <v>223</v>
      </c>
      <c r="AO55" s="6">
        <f>TALLY_SHEET!J185</f>
        <v>0</v>
      </c>
      <c r="AP55" s="6">
        <v>1.3979999999999999</v>
      </c>
    </row>
    <row r="56" spans="1:42">
      <c r="A56" s="91"/>
      <c r="B56" s="82" t="s">
        <v>234</v>
      </c>
      <c r="C56" s="82"/>
      <c r="D56" s="92">
        <v>0</v>
      </c>
      <c r="E56" s="89">
        <v>33.5</v>
      </c>
      <c r="F56" s="89">
        <f>D56*0.01*E56</f>
        <v>0</v>
      </c>
      <c r="G56" s="89">
        <v>0</v>
      </c>
      <c r="H56" s="52">
        <v>1.26</v>
      </c>
      <c r="I56" s="101">
        <f>0.272*(G56+H56)</f>
        <v>0.34272000000000002</v>
      </c>
      <c r="J56" s="107">
        <f>D56*I56</f>
        <v>0</v>
      </c>
      <c r="M56" s="2" t="s">
        <v>234</v>
      </c>
      <c r="N56" s="2"/>
      <c r="O56" s="23">
        <f>TALLY_SHEET!E52</f>
        <v>0</v>
      </c>
      <c r="P56" s="4">
        <f>O56*1.121</f>
        <v>0</v>
      </c>
      <c r="Q56" s="4">
        <v>33.5</v>
      </c>
      <c r="R56" s="4">
        <f>P56*0.01*Q56</f>
        <v>0</v>
      </c>
      <c r="S56" s="4">
        <v>0</v>
      </c>
      <c r="T56" s="4">
        <v>1.26</v>
      </c>
      <c r="U56" s="17">
        <f>0.272*(S56+T56)</f>
        <v>0.34272000000000002</v>
      </c>
      <c r="V56" s="27">
        <f>O56*U56</f>
        <v>0</v>
      </c>
      <c r="W56" s="27"/>
      <c r="AB56" s="22" t="s">
        <v>58</v>
      </c>
      <c r="AC56" s="6">
        <f>TALLY_SHEET!J82</f>
        <v>0</v>
      </c>
      <c r="AD56" s="6">
        <v>0.216</v>
      </c>
      <c r="AN56" s="22" t="s">
        <v>224</v>
      </c>
      <c r="AO56" s="6">
        <f>TALLY_SHEET!J186</f>
        <v>0</v>
      </c>
      <c r="AP56" s="6">
        <v>1.5349999999999999</v>
      </c>
    </row>
    <row r="57" spans="1:42">
      <c r="A57" s="91"/>
      <c r="B57" s="82" t="s">
        <v>235</v>
      </c>
      <c r="C57" s="82"/>
      <c r="D57" s="92" t="e">
        <f>TALLY_SHEET!#REF!</f>
        <v>#REF!</v>
      </c>
      <c r="E57" s="89">
        <v>27</v>
      </c>
      <c r="F57" s="89" t="e">
        <f t="shared" ref="F57:F64" si="15">D57*0.01*E57</f>
        <v>#REF!</v>
      </c>
      <c r="G57" s="89">
        <v>0</v>
      </c>
      <c r="H57" s="52">
        <v>0.89</v>
      </c>
      <c r="I57" s="101">
        <f t="shared" ref="I57:I64" si="16">0.272*(G57+H57)</f>
        <v>0.24208000000000002</v>
      </c>
      <c r="J57" s="107" t="e">
        <f t="shared" ref="J57:J64" si="17">D57*I57</f>
        <v>#REF!</v>
      </c>
      <c r="M57" s="2" t="s">
        <v>235</v>
      </c>
      <c r="N57" s="2"/>
      <c r="O57" s="23">
        <f>TALLY_SHEET!E53</f>
        <v>0</v>
      </c>
      <c r="P57" s="4">
        <f t="shared" ref="P57:P64" si="18">O57*1.121</f>
        <v>0</v>
      </c>
      <c r="Q57" s="4">
        <v>27</v>
      </c>
      <c r="R57" s="4">
        <f t="shared" ref="R57:R64" si="19">P57*0.01*Q57</f>
        <v>0</v>
      </c>
      <c r="S57" s="4">
        <v>0</v>
      </c>
      <c r="T57" s="4">
        <v>0.89</v>
      </c>
      <c r="U57" s="17">
        <f t="shared" ref="U57:U64" si="20">0.272*(S57+T57)</f>
        <v>0.24208000000000002</v>
      </c>
      <c r="V57" s="27">
        <f t="shared" ref="V57:V64" si="21">O57*U57</f>
        <v>0</v>
      </c>
      <c r="W57" s="27"/>
      <c r="AB57" s="22" t="s">
        <v>59</v>
      </c>
      <c r="AC57" s="6">
        <f>TALLY_SHEET!J83</f>
        <v>0</v>
      </c>
      <c r="AD57" s="6">
        <v>7.5999999999999998E-2</v>
      </c>
      <c r="AN57" s="22" t="s">
        <v>225</v>
      </c>
      <c r="AO57" s="6">
        <f>TALLY_SHEET!J187</f>
        <v>0</v>
      </c>
      <c r="AP57" s="6">
        <v>2.0830000000000002</v>
      </c>
    </row>
    <row r="58" spans="1:42">
      <c r="A58" s="91"/>
      <c r="B58" s="193" t="s">
        <v>236</v>
      </c>
      <c r="C58" s="193"/>
      <c r="D58" s="92" t="e">
        <f>TALLY_SHEET!#REF!</f>
        <v>#REF!</v>
      </c>
      <c r="E58" s="89">
        <v>21</v>
      </c>
      <c r="F58" s="89" t="e">
        <f t="shared" si="15"/>
        <v>#REF!</v>
      </c>
      <c r="G58" s="89">
        <v>0</v>
      </c>
      <c r="H58" s="52">
        <v>0.98</v>
      </c>
      <c r="I58" s="101">
        <f t="shared" si="16"/>
        <v>0.26656000000000002</v>
      </c>
      <c r="J58" s="107" t="e">
        <f t="shared" si="17"/>
        <v>#REF!</v>
      </c>
      <c r="M58" s="31" t="s">
        <v>236</v>
      </c>
      <c r="N58" s="31"/>
      <c r="O58" s="23">
        <f>TALLY_SHEET!E54</f>
        <v>0</v>
      </c>
      <c r="P58" s="4">
        <f t="shared" si="18"/>
        <v>0</v>
      </c>
      <c r="Q58" s="4">
        <v>21</v>
      </c>
      <c r="R58" s="4">
        <f t="shared" si="19"/>
        <v>0</v>
      </c>
      <c r="S58" s="4">
        <v>0</v>
      </c>
      <c r="T58" s="4">
        <v>0.98</v>
      </c>
      <c r="U58" s="17">
        <f t="shared" si="20"/>
        <v>0.26656000000000002</v>
      </c>
      <c r="V58" s="27">
        <f t="shared" si="21"/>
        <v>0</v>
      </c>
      <c r="W58" s="27"/>
      <c r="AB58" s="22" t="s">
        <v>104</v>
      </c>
      <c r="AC58" s="6">
        <f>TALLY_SHEET!J84</f>
        <v>0</v>
      </c>
      <c r="AD58" s="6">
        <v>1.4999999999999999E-2</v>
      </c>
      <c r="AN58" s="22" t="s">
        <v>226</v>
      </c>
      <c r="AO58" s="6">
        <f>TALLY_SHEET!J188</f>
        <v>0</v>
      </c>
      <c r="AP58" s="6">
        <v>0.39100000000000001</v>
      </c>
    </row>
    <row r="59" spans="1:42">
      <c r="A59" s="91"/>
      <c r="B59" s="82" t="s">
        <v>237</v>
      </c>
      <c r="C59" s="82"/>
      <c r="D59" s="92" t="e">
        <f>TALLY_SHEET!#REF!</f>
        <v>#REF!</v>
      </c>
      <c r="E59" s="89">
        <v>15.5</v>
      </c>
      <c r="F59" s="89" t="e">
        <f t="shared" si="15"/>
        <v>#REF!</v>
      </c>
      <c r="G59" s="89">
        <v>0</v>
      </c>
      <c r="H59" s="52">
        <v>0.65</v>
      </c>
      <c r="I59" s="101">
        <f t="shared" si="16"/>
        <v>0.17680000000000001</v>
      </c>
      <c r="J59" s="107" t="e">
        <f t="shared" si="17"/>
        <v>#REF!</v>
      </c>
      <c r="M59" s="2" t="s">
        <v>237</v>
      </c>
      <c r="N59" s="2"/>
      <c r="O59" s="23">
        <f>TALLY_SHEET!E55</f>
        <v>0</v>
      </c>
      <c r="P59" s="4">
        <f t="shared" si="18"/>
        <v>0</v>
      </c>
      <c r="Q59" s="4">
        <v>15.5</v>
      </c>
      <c r="R59" s="4">
        <f t="shared" si="19"/>
        <v>0</v>
      </c>
      <c r="S59" s="4">
        <v>0</v>
      </c>
      <c r="T59" s="4">
        <v>0.65</v>
      </c>
      <c r="U59" s="17">
        <f t="shared" si="20"/>
        <v>0.17680000000000001</v>
      </c>
      <c r="V59" s="27">
        <f t="shared" si="21"/>
        <v>0</v>
      </c>
      <c r="W59" s="27"/>
      <c r="AB59" s="22" t="s">
        <v>244</v>
      </c>
      <c r="AC59" s="6">
        <f>TALLY_SHEET!J85</f>
        <v>0</v>
      </c>
      <c r="AD59" s="6">
        <v>1.94</v>
      </c>
      <c r="AN59" s="38" t="s">
        <v>227</v>
      </c>
      <c r="AO59" s="6">
        <f>TALLY_SHEET!J189</f>
        <v>0</v>
      </c>
      <c r="AP59" s="6">
        <v>1.4390000000000001</v>
      </c>
    </row>
    <row r="60" spans="1:42">
      <c r="A60" s="91"/>
      <c r="B60" s="82" t="s">
        <v>238</v>
      </c>
      <c r="C60" s="82"/>
      <c r="D60" s="92" t="e">
        <f>TALLY_SHEET!#REF!</f>
        <v>#REF!</v>
      </c>
      <c r="E60" s="89">
        <v>18</v>
      </c>
      <c r="F60" s="89" t="e">
        <f t="shared" si="15"/>
        <v>#REF!</v>
      </c>
      <c r="G60" s="89">
        <v>0</v>
      </c>
      <c r="H60" s="52">
        <v>0.76</v>
      </c>
      <c r="I60" s="101">
        <f t="shared" si="16"/>
        <v>0.20672000000000001</v>
      </c>
      <c r="J60" s="107" t="e">
        <f t="shared" si="17"/>
        <v>#REF!</v>
      </c>
      <c r="M60" s="2" t="s">
        <v>238</v>
      </c>
      <c r="N60" s="2"/>
      <c r="O60" s="23">
        <f>TALLY_SHEET!E56</f>
        <v>0</v>
      </c>
      <c r="P60" s="4">
        <f t="shared" si="18"/>
        <v>0</v>
      </c>
      <c r="Q60" s="4">
        <v>18</v>
      </c>
      <c r="R60" s="4">
        <f t="shared" si="19"/>
        <v>0</v>
      </c>
      <c r="S60" s="4">
        <v>0</v>
      </c>
      <c r="T60" s="4">
        <v>0.76</v>
      </c>
      <c r="U60" s="17">
        <f t="shared" si="20"/>
        <v>0.20672000000000001</v>
      </c>
      <c r="V60" s="27">
        <f t="shared" si="21"/>
        <v>0</v>
      </c>
      <c r="W60" s="27"/>
      <c r="AB60" s="22" t="s">
        <v>60</v>
      </c>
      <c r="AC60" s="6">
        <f>TALLY_SHEET!J86</f>
        <v>0</v>
      </c>
      <c r="AD60" s="6">
        <v>0.24299999999999999</v>
      </c>
    </row>
    <row r="61" spans="1:42">
      <c r="A61" s="91"/>
      <c r="B61" s="164" t="s">
        <v>239</v>
      </c>
      <c r="C61" s="164"/>
      <c r="D61" s="92" t="e">
        <f>TALLY_SHEET!#REF!</f>
        <v>#REF!</v>
      </c>
      <c r="E61" s="89">
        <v>46</v>
      </c>
      <c r="F61" s="89" t="e">
        <f t="shared" si="15"/>
        <v>#REF!</v>
      </c>
      <c r="G61" s="89">
        <v>1.978</v>
      </c>
      <c r="H61" s="52">
        <v>2.37</v>
      </c>
      <c r="I61" s="101">
        <f t="shared" si="16"/>
        <v>1.1826560000000002</v>
      </c>
      <c r="J61" s="107" t="e">
        <f t="shared" si="17"/>
        <v>#REF!</v>
      </c>
      <c r="M61" s="2" t="s">
        <v>239</v>
      </c>
      <c r="N61" s="2"/>
      <c r="O61" s="23">
        <f>TALLY_SHEET!E57</f>
        <v>0</v>
      </c>
      <c r="P61" s="4">
        <f t="shared" si="18"/>
        <v>0</v>
      </c>
      <c r="Q61" s="4">
        <v>46</v>
      </c>
      <c r="R61" s="4">
        <f t="shared" si="19"/>
        <v>0</v>
      </c>
      <c r="S61" s="4">
        <v>1.978</v>
      </c>
      <c r="T61" s="4">
        <v>2.37</v>
      </c>
      <c r="U61" s="17">
        <f t="shared" si="20"/>
        <v>1.1826560000000002</v>
      </c>
      <c r="V61" s="27">
        <f t="shared" si="21"/>
        <v>0</v>
      </c>
      <c r="W61" s="27"/>
      <c r="AB61" s="22" t="s">
        <v>105</v>
      </c>
      <c r="AC61" s="6">
        <f>TALLY_SHEET!J87</f>
        <v>0</v>
      </c>
      <c r="AD61" s="6">
        <v>0.23599999999999999</v>
      </c>
    </row>
    <row r="62" spans="1:42">
      <c r="A62" s="91"/>
      <c r="B62" s="82" t="s">
        <v>240</v>
      </c>
      <c r="C62" s="82"/>
      <c r="D62" s="92" t="e">
        <f>TALLY_SHEET!#REF!</f>
        <v>#REF!</v>
      </c>
      <c r="E62" s="89">
        <v>30</v>
      </c>
      <c r="F62" s="89" t="e">
        <f t="shared" si="15"/>
        <v>#REF!</v>
      </c>
      <c r="G62" s="89">
        <v>2.73</v>
      </c>
      <c r="H62" s="52">
        <v>1.4</v>
      </c>
      <c r="I62" s="101">
        <f t="shared" si="16"/>
        <v>1.1233600000000001</v>
      </c>
      <c r="J62" s="107" t="e">
        <f t="shared" si="17"/>
        <v>#REF!</v>
      </c>
      <c r="M62" s="2" t="s">
        <v>240</v>
      </c>
      <c r="N62" s="2"/>
      <c r="O62" s="23">
        <f>TALLY_SHEET!E58</f>
        <v>0</v>
      </c>
      <c r="P62" s="4">
        <f t="shared" si="18"/>
        <v>0</v>
      </c>
      <c r="Q62" s="4">
        <v>30</v>
      </c>
      <c r="R62" s="4">
        <f t="shared" si="19"/>
        <v>0</v>
      </c>
      <c r="S62" s="4">
        <v>2.73</v>
      </c>
      <c r="T62" s="4">
        <v>1.4</v>
      </c>
      <c r="U62" s="17">
        <f t="shared" si="20"/>
        <v>1.1233600000000001</v>
      </c>
      <c r="V62" s="27">
        <f t="shared" si="21"/>
        <v>0</v>
      </c>
      <c r="W62" s="27"/>
      <c r="AB62" s="22" t="s">
        <v>61</v>
      </c>
      <c r="AC62" s="6">
        <f>TALLY_SHEET!J88</f>
        <v>0</v>
      </c>
      <c r="AD62" s="6">
        <v>1.2250000000000001</v>
      </c>
    </row>
    <row r="63" spans="1:42">
      <c r="A63" s="91"/>
      <c r="B63" s="82" t="s">
        <v>242</v>
      </c>
      <c r="C63" s="82"/>
      <c r="D63" s="92" t="e">
        <f>TALLY_SHEET!#REF!</f>
        <v>#REF!</v>
      </c>
      <c r="E63" s="89">
        <v>10</v>
      </c>
      <c r="F63" s="89" t="e">
        <f t="shared" si="15"/>
        <v>#REF!</v>
      </c>
      <c r="G63" s="89">
        <v>0</v>
      </c>
      <c r="H63" s="52">
        <v>0.37</v>
      </c>
      <c r="I63" s="101">
        <f t="shared" si="16"/>
        <v>0.10064000000000001</v>
      </c>
      <c r="J63" s="107" t="e">
        <f t="shared" si="17"/>
        <v>#REF!</v>
      </c>
      <c r="M63" s="2" t="s">
        <v>242</v>
      </c>
      <c r="N63" s="2"/>
      <c r="O63" s="23">
        <f>TALLY_SHEET!E59</f>
        <v>0</v>
      </c>
      <c r="P63" s="4">
        <f t="shared" si="18"/>
        <v>0</v>
      </c>
      <c r="Q63" s="4">
        <v>10</v>
      </c>
      <c r="R63" s="4">
        <f t="shared" si="19"/>
        <v>0</v>
      </c>
      <c r="S63" s="4">
        <v>0</v>
      </c>
      <c r="T63" s="4">
        <v>0.37</v>
      </c>
      <c r="U63" s="17">
        <f t="shared" si="20"/>
        <v>0.10064000000000001</v>
      </c>
      <c r="V63" s="27">
        <f t="shared" si="21"/>
        <v>0</v>
      </c>
      <c r="W63" s="27"/>
      <c r="AB63" s="22" t="s">
        <v>62</v>
      </c>
      <c r="AC63" s="6">
        <f>TALLY_SHEET!J89</f>
        <v>0</v>
      </c>
      <c r="AD63" s="6">
        <v>1.3180000000000001</v>
      </c>
    </row>
    <row r="64" spans="1:42">
      <c r="A64" s="91"/>
      <c r="B64" s="82" t="s">
        <v>241</v>
      </c>
      <c r="C64" s="82"/>
      <c r="D64" s="92" t="e">
        <f>TALLY_SHEET!#REF!</f>
        <v>#REF!</v>
      </c>
      <c r="E64" s="89">
        <v>15</v>
      </c>
      <c r="F64" s="89" t="e">
        <f t="shared" si="15"/>
        <v>#REF!</v>
      </c>
      <c r="G64" s="89">
        <v>0</v>
      </c>
      <c r="H64" s="52">
        <v>0.56000000000000005</v>
      </c>
      <c r="I64" s="101">
        <f t="shared" si="16"/>
        <v>0.15232000000000004</v>
      </c>
      <c r="J64" s="107" t="e">
        <f t="shared" si="17"/>
        <v>#REF!</v>
      </c>
      <c r="M64" s="2" t="s">
        <v>241</v>
      </c>
      <c r="N64" s="2"/>
      <c r="O64" s="23">
        <f>TALLY_SHEET!E60</f>
        <v>0</v>
      </c>
      <c r="P64" s="4">
        <f t="shared" si="18"/>
        <v>0</v>
      </c>
      <c r="Q64" s="4">
        <v>15</v>
      </c>
      <c r="R64" s="4">
        <f t="shared" si="19"/>
        <v>0</v>
      </c>
      <c r="S64" s="4">
        <v>0</v>
      </c>
      <c r="T64" s="4">
        <v>0.56000000000000005</v>
      </c>
      <c r="U64" s="17">
        <f t="shared" si="20"/>
        <v>0.15232000000000004</v>
      </c>
      <c r="V64" s="27">
        <f t="shared" si="21"/>
        <v>0</v>
      </c>
      <c r="W64" s="27"/>
      <c r="AB64" s="22" t="s">
        <v>63</v>
      </c>
      <c r="AC64" s="6">
        <f>TALLY_SHEET!J90</f>
        <v>0</v>
      </c>
      <c r="AD64" s="6">
        <v>1.94</v>
      </c>
    </row>
    <row r="65" spans="1:30">
      <c r="A65" s="91"/>
      <c r="B65" s="52"/>
      <c r="C65" s="52"/>
      <c r="D65" s="52"/>
      <c r="E65" s="52"/>
      <c r="F65" s="52"/>
      <c r="G65" s="52"/>
      <c r="H65" s="52"/>
      <c r="I65" s="52"/>
      <c r="J65" s="108"/>
      <c r="V65" s="3"/>
      <c r="W65" s="3"/>
      <c r="X65" s="3"/>
      <c r="AB65" s="22" t="s">
        <v>64</v>
      </c>
      <c r="AC65" s="6">
        <f>TALLY_SHEET!J91</f>
        <v>0</v>
      </c>
      <c r="AD65" s="6">
        <v>8.5999999999999993E-2</v>
      </c>
    </row>
    <row r="66" spans="1:30">
      <c r="A66" s="91"/>
      <c r="B66" s="174" t="s">
        <v>370</v>
      </c>
      <c r="C66" s="174"/>
      <c r="D66" s="174" t="s">
        <v>374</v>
      </c>
      <c r="E66" s="174"/>
      <c r="F66" s="174"/>
      <c r="G66" s="52"/>
      <c r="H66" s="157" t="s">
        <v>387</v>
      </c>
      <c r="I66" s="157"/>
      <c r="J66" s="109" t="e">
        <f>SUM(J56:J64)</f>
        <v>#REF!</v>
      </c>
      <c r="M66" t="s">
        <v>368</v>
      </c>
      <c r="O66" t="s">
        <v>376</v>
      </c>
      <c r="T66" s="217" t="s">
        <v>447</v>
      </c>
      <c r="U66" s="217"/>
      <c r="V66" s="218">
        <f>SUM(V56:V64)*0.892179</f>
        <v>0</v>
      </c>
      <c r="W66" s="112"/>
      <c r="X66" s="111"/>
      <c r="Y66" s="113"/>
      <c r="AA66" s="48"/>
      <c r="AB66" s="22" t="s">
        <v>106</v>
      </c>
      <c r="AC66" s="6">
        <f>TALLY_SHEET!J92</f>
        <v>0</v>
      </c>
      <c r="AD66" s="6">
        <v>0.14399999999999999</v>
      </c>
    </row>
    <row r="67" spans="1:30">
      <c r="A67" s="91"/>
      <c r="B67" s="174" t="s">
        <v>371</v>
      </c>
      <c r="C67" s="174"/>
      <c r="D67" s="174" t="s">
        <v>375</v>
      </c>
      <c r="E67" s="174"/>
      <c r="F67" s="174"/>
      <c r="G67" s="52"/>
      <c r="H67" s="52"/>
      <c r="I67" s="52"/>
      <c r="J67" s="106"/>
      <c r="M67" t="s">
        <v>369</v>
      </c>
      <c r="O67" t="s">
        <v>377</v>
      </c>
      <c r="AB67" s="22" t="s">
        <v>65</v>
      </c>
      <c r="AC67" s="6">
        <f>TALLY_SHEET!J93</f>
        <v>0</v>
      </c>
      <c r="AD67" s="6">
        <v>0.20300000000000001</v>
      </c>
    </row>
    <row r="68" spans="1:30">
      <c r="A68" s="91"/>
      <c r="B68" s="52"/>
      <c r="C68" s="52"/>
      <c r="D68" s="52"/>
      <c r="E68" s="52"/>
      <c r="F68" s="52"/>
      <c r="G68" s="180" t="s">
        <v>430</v>
      </c>
      <c r="H68" s="180"/>
      <c r="I68" s="52"/>
      <c r="J68" s="106"/>
      <c r="X68" s="28"/>
      <c r="Y68" s="28"/>
      <c r="AB68" s="22" t="s">
        <v>107</v>
      </c>
      <c r="AC68" s="6">
        <f>TALLY_SHEET!J94</f>
        <v>0</v>
      </c>
      <c r="AD68" s="6">
        <v>0.23599999999999999</v>
      </c>
    </row>
    <row r="69" spans="1:30">
      <c r="A69" s="95"/>
      <c r="B69" s="96"/>
      <c r="C69" s="96"/>
      <c r="D69" s="96"/>
      <c r="E69" s="96"/>
      <c r="F69" s="96"/>
      <c r="G69" s="96"/>
      <c r="H69" s="96"/>
      <c r="I69" s="96"/>
      <c r="J69" s="110"/>
      <c r="X69" s="28"/>
      <c r="Y69" s="28"/>
      <c r="AB69" s="22" t="s">
        <v>66</v>
      </c>
      <c r="AC69" s="6">
        <f>TALLY_SHEET!J95</f>
        <v>0</v>
      </c>
      <c r="AD69" s="6">
        <v>1.9419999999999999</v>
      </c>
    </row>
    <row r="70" spans="1:30">
      <c r="A70" s="102"/>
      <c r="B70" s="172" t="s">
        <v>274</v>
      </c>
      <c r="C70" s="173"/>
      <c r="D70" s="84"/>
      <c r="E70" s="181"/>
      <c r="F70" s="182"/>
      <c r="G70" s="182"/>
      <c r="H70" s="85"/>
      <c r="I70" s="85"/>
      <c r="J70" s="105"/>
      <c r="K70" s="51" t="s">
        <v>273</v>
      </c>
      <c r="X70" s="28"/>
      <c r="Y70" s="28"/>
      <c r="AB70" s="22" t="s">
        <v>67</v>
      </c>
      <c r="AC70" s="6">
        <f>TALLY_SHEET!J96</f>
        <v>0</v>
      </c>
      <c r="AD70" s="6">
        <v>1.9419999999999999</v>
      </c>
    </row>
    <row r="71" spans="1:30">
      <c r="A71" s="91"/>
      <c r="B71" s="52"/>
      <c r="C71" s="89"/>
      <c r="D71" s="89"/>
      <c r="E71" s="52"/>
      <c r="F71" s="52"/>
      <c r="G71" s="52"/>
      <c r="H71" s="52"/>
      <c r="I71" s="52"/>
      <c r="J71" s="106"/>
      <c r="X71" s="28"/>
      <c r="Y71" s="28"/>
      <c r="AB71" s="22" t="s">
        <v>68</v>
      </c>
      <c r="AC71" s="6">
        <f>TALLY_SHEET!J97</f>
        <v>0</v>
      </c>
      <c r="AD71" s="6">
        <v>1.9419999999999999</v>
      </c>
    </row>
    <row r="72" spans="1:30">
      <c r="A72" s="91"/>
      <c r="B72" s="51"/>
      <c r="C72" s="89"/>
      <c r="D72" s="89"/>
      <c r="E72" s="178" t="s">
        <v>412</v>
      </c>
      <c r="F72" s="178"/>
      <c r="G72" s="170" t="s">
        <v>415</v>
      </c>
      <c r="H72" s="170"/>
      <c r="I72" s="52"/>
      <c r="J72" s="106"/>
      <c r="M72" s="194" t="s">
        <v>406</v>
      </c>
      <c r="N72" s="194"/>
      <c r="O72" s="146" t="s">
        <v>420</v>
      </c>
      <c r="P72" s="146"/>
      <c r="X72" s="28"/>
      <c r="Y72" s="28"/>
      <c r="AB72" s="22" t="s">
        <v>69</v>
      </c>
      <c r="AC72" s="6">
        <f>TALLY_SHEET!J98</f>
        <v>0</v>
      </c>
      <c r="AD72" s="6">
        <v>1.94</v>
      </c>
    </row>
    <row r="73" spans="1:30">
      <c r="A73" s="91"/>
      <c r="B73" s="174" t="s">
        <v>413</v>
      </c>
      <c r="C73" s="174"/>
      <c r="D73" s="175"/>
      <c r="E73" s="176">
        <v>0</v>
      </c>
      <c r="F73" s="177"/>
      <c r="G73" s="179">
        <f>E73*26.1/100</f>
        <v>0</v>
      </c>
      <c r="H73" s="180"/>
      <c r="I73" s="52"/>
      <c r="J73" s="106"/>
      <c r="K73" s="128" t="s">
        <v>407</v>
      </c>
      <c r="L73" s="128"/>
      <c r="M73" s="191">
        <f>TALLY_SHEET!E68</f>
        <v>0</v>
      </c>
      <c r="N73" s="192"/>
      <c r="O73" s="159">
        <f>M73/9</f>
        <v>0</v>
      </c>
      <c r="P73" s="160"/>
      <c r="Q73" s="80"/>
      <c r="AB73" s="22" t="s">
        <v>70</v>
      </c>
      <c r="AC73" s="6">
        <f>TALLY_SHEET!J99</f>
        <v>0</v>
      </c>
      <c r="AD73" s="6">
        <v>1.976</v>
      </c>
    </row>
    <row r="74" spans="1:30">
      <c r="A74" s="91"/>
      <c r="B74" s="174" t="s">
        <v>414</v>
      </c>
      <c r="C74" s="174"/>
      <c r="D74" s="174"/>
      <c r="E74" s="176">
        <v>0</v>
      </c>
      <c r="F74" s="177"/>
      <c r="G74" s="179">
        <f>E74*32.7/100</f>
        <v>0</v>
      </c>
      <c r="H74" s="180"/>
      <c r="I74" s="52"/>
      <c r="J74" s="106"/>
      <c r="K74" s="128" t="s">
        <v>408</v>
      </c>
      <c r="L74" s="128"/>
      <c r="M74" s="191">
        <f>TALLY_SHEET!E69</f>
        <v>0</v>
      </c>
      <c r="N74" s="192"/>
      <c r="O74" s="159">
        <f>M74/7.2</f>
        <v>0</v>
      </c>
      <c r="P74" s="160"/>
      <c r="Q74" s="79"/>
      <c r="W74" s="27"/>
      <c r="AB74" s="22" t="s">
        <v>108</v>
      </c>
      <c r="AC74" s="6">
        <f>TALLY_SHEET!J100</f>
        <v>0</v>
      </c>
      <c r="AD74" s="6">
        <v>7.0000000000000007E-2</v>
      </c>
    </row>
    <row r="75" spans="1:30">
      <c r="A75" s="91"/>
      <c r="B75" s="52"/>
      <c r="C75" s="89"/>
      <c r="D75" s="89"/>
      <c r="E75" s="52"/>
      <c r="F75" s="52"/>
      <c r="G75" s="52"/>
      <c r="H75" s="52"/>
      <c r="I75" s="52"/>
      <c r="J75" s="106"/>
      <c r="O75" s="3"/>
      <c r="P75" s="3"/>
      <c r="W75" s="27"/>
      <c r="AB75" s="22" t="s">
        <v>71</v>
      </c>
      <c r="AC75" s="6">
        <f>TALLY_SHEET!J101</f>
        <v>0</v>
      </c>
      <c r="AD75" s="6">
        <v>0.126</v>
      </c>
    </row>
    <row r="76" spans="1:30">
      <c r="A76" s="91"/>
      <c r="B76" s="52"/>
      <c r="C76" s="89"/>
      <c r="D76" s="89"/>
      <c r="E76" s="163" t="s">
        <v>416</v>
      </c>
      <c r="F76" s="163"/>
      <c r="G76" s="180">
        <f xml:space="preserve"> G73+G74</f>
        <v>0</v>
      </c>
      <c r="H76" s="180"/>
      <c r="I76" s="52"/>
      <c r="J76" s="106"/>
      <c r="M76" s="162" t="s">
        <v>421</v>
      </c>
      <c r="N76" s="162"/>
      <c r="O76" s="160">
        <f>O73+O74</f>
        <v>0</v>
      </c>
      <c r="P76" s="160"/>
      <c r="W76" s="27"/>
      <c r="AB76" s="22" t="s">
        <v>72</v>
      </c>
      <c r="AC76" s="6">
        <f>TALLY_SHEET!J102</f>
        <v>0</v>
      </c>
      <c r="AD76" s="6">
        <v>0.36399999999999999</v>
      </c>
    </row>
    <row r="77" spans="1:30">
      <c r="A77" s="91"/>
      <c r="B77" s="52"/>
      <c r="C77" s="89"/>
      <c r="D77" s="89"/>
      <c r="E77" s="180" t="s">
        <v>417</v>
      </c>
      <c r="F77" s="180"/>
      <c r="G77" s="180">
        <f>2.68*G76</f>
        <v>0</v>
      </c>
      <c r="H77" s="180"/>
      <c r="I77" s="52"/>
      <c r="J77" s="106"/>
      <c r="M77" s="146" t="s">
        <v>422</v>
      </c>
      <c r="N77" s="146"/>
      <c r="O77" s="160">
        <f>O76*10.14</f>
        <v>0</v>
      </c>
      <c r="P77" s="160"/>
      <c r="W77" s="27"/>
      <c r="AB77" s="22" t="s">
        <v>73</v>
      </c>
      <c r="AC77" s="6">
        <f>TALLY_SHEET!J103</f>
        <v>0</v>
      </c>
      <c r="AD77" s="6">
        <v>0.47799999999999998</v>
      </c>
    </row>
    <row r="78" spans="1:30">
      <c r="A78" s="91"/>
      <c r="B78" s="52"/>
      <c r="C78" s="89"/>
      <c r="D78" s="89"/>
      <c r="E78" s="52"/>
      <c r="F78" s="52"/>
      <c r="G78" s="52"/>
      <c r="H78" s="52"/>
      <c r="I78" s="52"/>
      <c r="J78" s="106"/>
      <c r="M78" s="4"/>
      <c r="N78" s="4"/>
      <c r="O78" s="3"/>
      <c r="P78" s="3"/>
      <c r="W78" s="128"/>
      <c r="X78" s="128"/>
      <c r="Y78" s="128"/>
      <c r="AB78" s="22" t="s">
        <v>109</v>
      </c>
      <c r="AC78" s="6">
        <f>TALLY_SHEET!J104</f>
        <v>0</v>
      </c>
      <c r="AD78" s="6">
        <v>0.20899999999999999</v>
      </c>
    </row>
    <row r="79" spans="1:30">
      <c r="A79" s="91"/>
      <c r="B79" s="52"/>
      <c r="C79" s="89"/>
      <c r="D79" s="89"/>
      <c r="E79" s="183" t="s">
        <v>424</v>
      </c>
      <c r="F79" s="184"/>
      <c r="G79" s="185">
        <f>G77*0.272</f>
        <v>0</v>
      </c>
      <c r="H79" s="186"/>
      <c r="I79" s="189" t="s">
        <v>418</v>
      </c>
      <c r="J79" s="190"/>
      <c r="L79" s="219"/>
      <c r="M79" s="220" t="s">
        <v>448</v>
      </c>
      <c r="N79" s="221"/>
      <c r="O79" s="222">
        <f>O77*0.272/2.2</f>
        <v>0</v>
      </c>
      <c r="P79" s="223"/>
      <c r="Q79" s="224" t="s">
        <v>449</v>
      </c>
      <c r="R79" s="225"/>
      <c r="AB79" s="22" t="s">
        <v>110</v>
      </c>
      <c r="AC79" s="6">
        <f>TALLY_SHEET!J105</f>
        <v>0</v>
      </c>
      <c r="AD79" s="6">
        <v>0.73899999999999999</v>
      </c>
    </row>
    <row r="80" spans="1:30">
      <c r="A80" s="91"/>
      <c r="B80" s="52"/>
      <c r="C80" s="89"/>
      <c r="D80" s="89"/>
      <c r="E80" s="52"/>
      <c r="F80" s="52"/>
      <c r="G80" s="52"/>
      <c r="H80" s="52"/>
      <c r="I80" s="187" t="s">
        <v>423</v>
      </c>
      <c r="J80" s="188"/>
      <c r="L80" s="219"/>
      <c r="M80" s="219"/>
      <c r="N80" s="219"/>
      <c r="O80" s="226"/>
      <c r="P80" s="226"/>
      <c r="Q80" s="227" t="s">
        <v>425</v>
      </c>
      <c r="R80" s="228"/>
      <c r="AB80" s="22" t="s">
        <v>111</v>
      </c>
      <c r="AC80" s="6">
        <f>TALLY_SHEET!J106</f>
        <v>0</v>
      </c>
      <c r="AD80" s="6">
        <v>0.72</v>
      </c>
    </row>
    <row r="81" spans="1:30">
      <c r="A81" s="91"/>
      <c r="B81" s="52"/>
      <c r="C81" s="89"/>
      <c r="D81" s="89"/>
      <c r="E81" s="183" t="s">
        <v>426</v>
      </c>
      <c r="F81" s="184"/>
      <c r="G81" s="185" t="e">
        <f>G77/TALLY_SHEET!F10</f>
        <v>#DIV/0!</v>
      </c>
      <c r="H81" s="186"/>
      <c r="I81" s="52"/>
      <c r="J81" s="106"/>
      <c r="L81" s="219"/>
      <c r="M81" s="220" t="s">
        <v>450</v>
      </c>
      <c r="N81" s="229"/>
      <c r="O81" s="222" t="e">
        <f>0.892179*O79/TALLY_SHEET!F10</f>
        <v>#DIV/0!</v>
      </c>
      <c r="P81" s="223"/>
      <c r="Q81" s="219"/>
      <c r="R81" s="219"/>
      <c r="AB81" s="22" t="s">
        <v>112</v>
      </c>
      <c r="AC81" s="6">
        <f>TALLY_SHEET!J107</f>
        <v>0</v>
      </c>
      <c r="AD81" s="6">
        <v>9.0999999999999998E-2</v>
      </c>
    </row>
    <row r="82" spans="1:30">
      <c r="A82" s="91"/>
      <c r="B82" s="52"/>
      <c r="C82" s="52"/>
      <c r="D82" s="52"/>
      <c r="E82" s="169" t="s">
        <v>419</v>
      </c>
      <c r="F82" s="169"/>
      <c r="G82" s="52"/>
      <c r="H82" s="52"/>
      <c r="I82" s="52"/>
      <c r="J82" s="106"/>
      <c r="M82" s="156" t="s">
        <v>419</v>
      </c>
      <c r="N82" s="156"/>
      <c r="AB82" s="22" t="s">
        <v>74</v>
      </c>
      <c r="AC82" s="6">
        <f>TALLY_SHEET!J108</f>
        <v>0</v>
      </c>
      <c r="AD82" s="6">
        <v>1.976</v>
      </c>
    </row>
    <row r="83" spans="1:30">
      <c r="A83" s="91"/>
      <c r="B83" s="52"/>
      <c r="C83" s="52"/>
      <c r="D83" s="52"/>
      <c r="E83" s="52"/>
      <c r="F83" s="52"/>
      <c r="G83" s="52"/>
      <c r="H83" s="52"/>
      <c r="I83" s="52"/>
      <c r="J83" s="106"/>
      <c r="AB83" s="22" t="s">
        <v>75</v>
      </c>
      <c r="AC83" s="6">
        <f>TALLY_SHEET!J109</f>
        <v>0</v>
      </c>
      <c r="AD83" s="6">
        <v>0.43</v>
      </c>
    </row>
    <row r="84" spans="1:30">
      <c r="A84" s="91"/>
      <c r="B84" s="52"/>
      <c r="C84" s="52"/>
      <c r="D84" s="52"/>
      <c r="E84" s="52"/>
      <c r="F84" s="52"/>
      <c r="G84" s="180" t="s">
        <v>430</v>
      </c>
      <c r="H84" s="180"/>
      <c r="I84" s="52"/>
      <c r="J84" s="106"/>
      <c r="AB84" s="22" t="s">
        <v>113</v>
      </c>
      <c r="AC84" s="6">
        <f>TALLY_SHEET!J110</f>
        <v>0</v>
      </c>
      <c r="AD84" s="6">
        <v>8.3000000000000004E-2</v>
      </c>
    </row>
    <row r="85" spans="1:30">
      <c r="A85" s="95"/>
      <c r="B85" s="96"/>
      <c r="C85" s="96"/>
      <c r="D85" s="96"/>
      <c r="E85" s="96"/>
      <c r="F85" s="96"/>
      <c r="G85" s="96"/>
      <c r="H85" s="96"/>
      <c r="I85" s="96"/>
      <c r="J85" s="110"/>
      <c r="AB85" s="22" t="s">
        <v>114</v>
      </c>
      <c r="AC85" s="6">
        <f>TALLY_SHEET!J111</f>
        <v>0</v>
      </c>
      <c r="AD85" s="6">
        <v>0.13</v>
      </c>
    </row>
    <row r="86" spans="1:30">
      <c r="AB86" s="22" t="s">
        <v>76</v>
      </c>
      <c r="AC86" s="6">
        <f>TALLY_SHEET!J112</f>
        <v>0</v>
      </c>
      <c r="AD86" s="6">
        <v>1.5840000000000001</v>
      </c>
    </row>
    <row r="87" spans="1:30">
      <c r="AB87" s="22" t="s">
        <v>77</v>
      </c>
      <c r="AC87" s="6">
        <f>TALLY_SHEET!J113</f>
        <v>0</v>
      </c>
      <c r="AD87" s="6">
        <v>0.24299999999999999</v>
      </c>
    </row>
    <row r="88" spans="1:30">
      <c r="C88" s="6">
        <v>0</v>
      </c>
      <c r="D88" s="6">
        <v>0</v>
      </c>
      <c r="E88" s="171" t="s">
        <v>404</v>
      </c>
      <c r="F88" s="128"/>
      <c r="G88" s="128"/>
      <c r="AB88" s="22" t="s">
        <v>115</v>
      </c>
      <c r="AC88" s="6">
        <f>TALLY_SHEET!J114</f>
        <v>0</v>
      </c>
      <c r="AD88" s="6">
        <v>1.94</v>
      </c>
    </row>
    <row r="89" spans="1:30">
      <c r="C89" s="6">
        <v>40</v>
      </c>
      <c r="D89" s="6">
        <v>0.5</v>
      </c>
      <c r="AB89" s="22" t="s">
        <v>78</v>
      </c>
      <c r="AC89" s="6">
        <f>TALLY_SHEET!J115</f>
        <v>0</v>
      </c>
      <c r="AD89" s="6">
        <v>0.83399999999999996</v>
      </c>
    </row>
    <row r="90" spans="1:30">
      <c r="C90" s="6">
        <v>80</v>
      </c>
      <c r="D90" s="6">
        <v>0.67</v>
      </c>
      <c r="AB90" s="38" t="s">
        <v>116</v>
      </c>
      <c r="AC90" s="6">
        <f>TALLY_SHEET!J116</f>
        <v>0</v>
      </c>
      <c r="AD90" s="6">
        <v>0.32400000000000001</v>
      </c>
    </row>
    <row r="91" spans="1:30">
      <c r="C91" s="6">
        <v>200</v>
      </c>
      <c r="D91" s="6">
        <v>0.67</v>
      </c>
    </row>
    <row r="92" spans="1:30">
      <c r="C92" s="6">
        <v>2500</v>
      </c>
      <c r="D92" s="6">
        <v>0.67</v>
      </c>
    </row>
    <row r="93" spans="1:30">
      <c r="C93" s="6">
        <v>4500</v>
      </c>
      <c r="D93" s="6">
        <v>0.67</v>
      </c>
    </row>
    <row r="94" spans="1:30">
      <c r="C94" s="6">
        <v>100</v>
      </c>
      <c r="D94" s="6">
        <v>0.67</v>
      </c>
    </row>
    <row r="95" spans="1:30">
      <c r="C95" s="6">
        <v>50</v>
      </c>
      <c r="D95" s="6">
        <v>0.67</v>
      </c>
    </row>
    <row r="96" spans="1:30">
      <c r="C96" s="6">
        <v>0</v>
      </c>
      <c r="D96" s="6">
        <v>0</v>
      </c>
    </row>
    <row r="97" spans="3:4">
      <c r="C97" s="6">
        <v>20</v>
      </c>
      <c r="D97" s="6">
        <v>0.4</v>
      </c>
    </row>
    <row r="98" spans="3:4">
      <c r="C98" s="6">
        <v>0</v>
      </c>
      <c r="D98" s="6">
        <v>0</v>
      </c>
    </row>
    <row r="99" spans="3:4">
      <c r="C99" s="6">
        <v>0</v>
      </c>
      <c r="D99" s="6">
        <v>0</v>
      </c>
    </row>
  </sheetData>
  <sheetProtection algorithmName="SHA-512" hashValue="e4CEuGATe/00Ltj6J3uu8kxYjv1K/HLzyWg04ER9ezUrmWXm3+VnqFgxC1bGEc1vd7jj7NqCBrTy0jRJ+qTD3g==" saltValue="I4dALPRu6uBWSniJsPiCfg==" spinCount="100000" sheet="1" objects="1" scenarios="1"/>
  <mergeCells count="103">
    <mergeCell ref="AE3:AF3"/>
    <mergeCell ref="AK3:AL3"/>
    <mergeCell ref="AQ3:AR3"/>
    <mergeCell ref="X17:Z17"/>
    <mergeCell ref="C49:D49"/>
    <mergeCell ref="G68:H68"/>
    <mergeCell ref="G84:H84"/>
    <mergeCell ref="M77:N77"/>
    <mergeCell ref="I80:J80"/>
    <mergeCell ref="M79:N79"/>
    <mergeCell ref="E77:F77"/>
    <mergeCell ref="G77:H77"/>
    <mergeCell ref="I79:J79"/>
    <mergeCell ref="K73:L73"/>
    <mergeCell ref="K74:L74"/>
    <mergeCell ref="M73:N73"/>
    <mergeCell ref="M74:N74"/>
    <mergeCell ref="M76:N76"/>
    <mergeCell ref="B67:C67"/>
    <mergeCell ref="D66:F66"/>
    <mergeCell ref="D67:F67"/>
    <mergeCell ref="B66:C66"/>
    <mergeCell ref="B58:C58"/>
    <mergeCell ref="B61:C61"/>
    <mergeCell ref="B52:C52"/>
    <mergeCell ref="H66:I66"/>
    <mergeCell ref="M72:N72"/>
    <mergeCell ref="W9:X9"/>
    <mergeCell ref="W5:X5"/>
    <mergeCell ref="W6:X6"/>
    <mergeCell ref="W7:X7"/>
    <mergeCell ref="W3:X3"/>
    <mergeCell ref="W8:X8"/>
    <mergeCell ref="E88:G88"/>
    <mergeCell ref="B70:C70"/>
    <mergeCell ref="B73:D73"/>
    <mergeCell ref="B74:D74"/>
    <mergeCell ref="E73:F73"/>
    <mergeCell ref="E74:F74"/>
    <mergeCell ref="E72:F72"/>
    <mergeCell ref="G72:H72"/>
    <mergeCell ref="G73:H73"/>
    <mergeCell ref="G74:H74"/>
    <mergeCell ref="G76:H76"/>
    <mergeCell ref="E76:F76"/>
    <mergeCell ref="E70:G70"/>
    <mergeCell ref="E79:F79"/>
    <mergeCell ref="G79:H79"/>
    <mergeCell ref="E82:F82"/>
    <mergeCell ref="E81:F81"/>
    <mergeCell ref="G81:H81"/>
    <mergeCell ref="AN1:AO1"/>
    <mergeCell ref="AB1:AC1"/>
    <mergeCell ref="AH1:AI1"/>
    <mergeCell ref="W11:X11"/>
    <mergeCell ref="B41:C41"/>
    <mergeCell ref="R42:S42"/>
    <mergeCell ref="R43:S43"/>
    <mergeCell ref="B39:C39"/>
    <mergeCell ref="J39:K39"/>
    <mergeCell ref="B40:C40"/>
    <mergeCell ref="J40:K40"/>
    <mergeCell ref="J41:K41"/>
    <mergeCell ref="A32:B32"/>
    <mergeCell ref="A33:B33"/>
    <mergeCell ref="A34:B34"/>
    <mergeCell ref="A36:B36"/>
    <mergeCell ref="B37:C37"/>
    <mergeCell ref="W12:X12"/>
    <mergeCell ref="W14:X14"/>
    <mergeCell ref="W2:X2"/>
    <mergeCell ref="W4:X4"/>
    <mergeCell ref="F48:G48"/>
    <mergeCell ref="W15:X15"/>
    <mergeCell ref="B42:C42"/>
    <mergeCell ref="J42:K42"/>
    <mergeCell ref="B43:C43"/>
    <mergeCell ref="J43:K43"/>
    <mergeCell ref="B45:C45"/>
    <mergeCell ref="J45:K45"/>
    <mergeCell ref="F47:G47"/>
    <mergeCell ref="B44:C44"/>
    <mergeCell ref="J44:K44"/>
    <mergeCell ref="R44:S44"/>
    <mergeCell ref="Q79:R79"/>
    <mergeCell ref="Q80:R80"/>
    <mergeCell ref="M81:N81"/>
    <mergeCell ref="M82:N82"/>
    <mergeCell ref="O81:P81"/>
    <mergeCell ref="O79:P79"/>
    <mergeCell ref="W78:Y78"/>
    <mergeCell ref="W13:X13"/>
    <mergeCell ref="T66:U66"/>
    <mergeCell ref="O72:P72"/>
    <mergeCell ref="O73:P73"/>
    <mergeCell ref="O74:P74"/>
    <mergeCell ref="O76:P76"/>
    <mergeCell ref="O77:P77"/>
    <mergeCell ref="Q47:R47"/>
    <mergeCell ref="Q48:R48"/>
    <mergeCell ref="R45:S45"/>
    <mergeCell ref="N47:O47"/>
    <mergeCell ref="N48:O48"/>
  </mergeCells>
  <pageMargins left="0.7" right="0.7" top="0.75" bottom="0.75" header="0.3" footer="0.3"/>
  <pageSetup orientation="portrait" r:id="rId1"/>
  <ignoredErrors>
    <ignoredError sqref="C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30C6-434E-4641-875C-1B053E150808}">
  <sheetPr>
    <tabColor theme="4"/>
    <pageSetUpPr fitToPage="1"/>
  </sheetPr>
  <dimension ref="B1:F26"/>
  <sheetViews>
    <sheetView showGridLines="0" showZeros="0" tabSelected="1" showRuler="0" view="pageLayout" zoomScaleNormal="100" zoomScaleSheetLayoutView="100" workbookViewId="0">
      <selection activeCell="J9" sqref="J9"/>
    </sheetView>
  </sheetViews>
  <sheetFormatPr defaultColWidth="11.28515625" defaultRowHeight="28.5" customHeight="1"/>
  <cols>
    <col min="1" max="1" width="4.85546875" style="41" customWidth="1"/>
    <col min="2" max="2" width="40.42578125" style="41" customWidth="1"/>
    <col min="3" max="3" width="22.28515625" style="41" customWidth="1"/>
    <col min="4" max="4" width="10.140625" style="41" customWidth="1"/>
    <col min="5" max="5" width="10" style="41" customWidth="1"/>
    <col min="6" max="6" width="12.140625" style="41" customWidth="1"/>
    <col min="7" max="16384" width="11.28515625" style="41"/>
  </cols>
  <sheetData>
    <row r="1" spans="2:6" s="47" customFormat="1" ht="45" customHeight="1">
      <c r="B1" s="195" t="s">
        <v>350</v>
      </c>
      <c r="C1" s="195"/>
      <c r="D1" s="195"/>
      <c r="E1" s="195"/>
      <c r="F1" s="195"/>
    </row>
    <row r="2" spans="2:6" s="46" customFormat="1" ht="45" customHeight="1">
      <c r="B2" s="68" t="str">
        <f>IFERROR(DATA_SHEET!C7,"none")</f>
        <v>none</v>
      </c>
      <c r="C2" s="197" t="s">
        <v>400</v>
      </c>
      <c r="D2" s="197"/>
      <c r="E2" s="197"/>
      <c r="F2" s="69">
        <f>IFERROR(TALLY_SHEET!I10,"")</f>
        <v>0</v>
      </c>
    </row>
    <row r="3" spans="2:6" s="43" customFormat="1" ht="45" customHeight="1">
      <c r="B3" s="56"/>
      <c r="C3" s="53" t="s">
        <v>396</v>
      </c>
      <c r="D3" s="54"/>
      <c r="E3" s="54"/>
      <c r="F3" s="54"/>
    </row>
    <row r="4" spans="2:6" ht="45" customHeight="1">
      <c r="B4" s="59"/>
      <c r="C4" s="70" t="s">
        <v>351</v>
      </c>
      <c r="D4" s="71"/>
      <c r="E4" s="72" t="str">
        <f>IFERROR(DATA_SHEET!S20,"")</f>
        <v/>
      </c>
      <c r="F4" s="71" t="s">
        <v>455</v>
      </c>
    </row>
    <row r="5" spans="2:6" ht="20.65" customHeight="1">
      <c r="B5" s="60"/>
      <c r="C5" s="55"/>
      <c r="D5" s="71"/>
      <c r="E5" s="71"/>
      <c r="F5" s="71"/>
    </row>
    <row r="6" spans="2:6" ht="20.65" customHeight="1">
      <c r="B6" s="61" t="e">
        <f>#REF!</f>
        <v>#REF!</v>
      </c>
      <c r="C6" s="198" t="s">
        <v>427</v>
      </c>
      <c r="D6" s="198"/>
      <c r="E6" s="73" t="str">
        <f>IFERROR(C25, "")</f>
        <v/>
      </c>
      <c r="F6" s="71" t="s">
        <v>455</v>
      </c>
    </row>
    <row r="7" spans="2:6" ht="20.65" customHeight="1">
      <c r="B7" s="62"/>
      <c r="C7" s="55"/>
      <c r="D7" s="71"/>
      <c r="E7" s="71"/>
      <c r="F7" s="71"/>
    </row>
    <row r="8" spans="2:6" ht="20.65" customHeight="1">
      <c r="B8" s="67"/>
      <c r="C8" s="70" t="s">
        <v>352</v>
      </c>
      <c r="D8" s="71"/>
      <c r="E8" s="72" t="str">
        <f>IFERROR((E4-E6),"")</f>
        <v/>
      </c>
      <c r="F8" s="71" t="s">
        <v>455</v>
      </c>
    </row>
    <row r="9" spans="2:6" ht="20.65" customHeight="1">
      <c r="B9" s="66" t="str">
        <f>E4</f>
        <v/>
      </c>
      <c r="C9" s="55"/>
      <c r="D9" s="71"/>
      <c r="E9" s="71"/>
      <c r="F9" s="71"/>
    </row>
    <row r="10" spans="2:6" ht="20.65" customHeight="1">
      <c r="B10" s="63" t="str">
        <f>E6</f>
        <v/>
      </c>
      <c r="C10" s="70" t="s">
        <v>353</v>
      </c>
      <c r="D10" s="71"/>
      <c r="E10" s="74">
        <f>IFERROR(DATA_SHEET!E34,"")</f>
        <v>0</v>
      </c>
      <c r="F10" s="75"/>
    </row>
    <row r="11" spans="2:6" ht="20.65" customHeight="1">
      <c r="B11" s="65"/>
      <c r="C11" s="55"/>
      <c r="D11" s="71"/>
      <c r="E11" s="71"/>
      <c r="F11" s="71"/>
    </row>
    <row r="12" spans="2:6" ht="20.65" customHeight="1">
      <c r="B12" s="77" t="str">
        <f>IFERROR("Net carbon capture: "&amp; TEXT(E8/E4,"#.#%"),"")</f>
        <v/>
      </c>
      <c r="C12" s="76" t="s">
        <v>454</v>
      </c>
      <c r="D12" s="71"/>
      <c r="E12" s="122">
        <f>IFERROR(TALLY_SHEET!F10,"")</f>
        <v>0</v>
      </c>
      <c r="F12" s="75"/>
    </row>
    <row r="13" spans="2:6" ht="20.65" customHeight="1">
      <c r="B13" s="64"/>
      <c r="C13" s="45"/>
    </row>
    <row r="14" spans="2:6" ht="22.5" customHeight="1">
      <c r="B14" s="116" t="s">
        <v>431</v>
      </c>
      <c r="E14" s="116" t="str">
        <f>IFERROR((E8*TALLY_SHEET!F10),"")</f>
        <v/>
      </c>
      <c r="F14" s="116" t="s">
        <v>456</v>
      </c>
    </row>
    <row r="15" spans="2:6" s="44" customFormat="1" ht="45" customHeight="1">
      <c r="B15" s="196" t="s">
        <v>354</v>
      </c>
      <c r="C15" s="196"/>
    </row>
    <row r="16" spans="2:6" s="58" customFormat="1" ht="12.75" customHeight="1">
      <c r="B16" s="239" t="s">
        <v>395</v>
      </c>
      <c r="C16" s="240" t="s">
        <v>397</v>
      </c>
      <c r="D16" s="238" t="s">
        <v>398</v>
      </c>
      <c r="E16" s="3"/>
    </row>
    <row r="17" spans="2:4" s="43" customFormat="1" ht="25.15" customHeight="1">
      <c r="B17" s="54" t="s">
        <v>355</v>
      </c>
      <c r="C17" s="114" t="str">
        <f>IFERROR(DATA_SHEET!S47,"")</f>
        <v/>
      </c>
      <c r="D17" s="54" t="s">
        <v>455</v>
      </c>
    </row>
    <row r="18" spans="2:4" s="43" customFormat="1" ht="25.15" customHeight="1">
      <c r="B18" s="54" t="s">
        <v>233</v>
      </c>
      <c r="C18" s="114" t="str">
        <f>IFERROR(DATA_SHEET!S48,"")</f>
        <v/>
      </c>
      <c r="D18" s="54" t="s">
        <v>455</v>
      </c>
    </row>
    <row r="19" spans="2:4" s="43" customFormat="1" ht="25.15" customHeight="1">
      <c r="B19" s="54" t="s">
        <v>401</v>
      </c>
      <c r="C19" s="114">
        <f>IFERROR(DATA_SHEET!V66,"")</f>
        <v>0</v>
      </c>
      <c r="D19" s="54" t="s">
        <v>455</v>
      </c>
    </row>
    <row r="20" spans="2:4" s="43" customFormat="1" ht="25.15" customHeight="1">
      <c r="B20" s="81" t="s">
        <v>428</v>
      </c>
      <c r="C20" s="114" t="str">
        <f>IFERROR(DATA_SHEET!O81,"")</f>
        <v/>
      </c>
      <c r="D20" s="54" t="s">
        <v>455</v>
      </c>
    </row>
    <row r="21" spans="2:4" ht="28.5" customHeight="1">
      <c r="B21" s="54" t="s">
        <v>402</v>
      </c>
      <c r="C21" s="114">
        <f>IFERROR(DATA_SHEET!Y15,"")</f>
        <v>0</v>
      </c>
      <c r="D21" s="54" t="s">
        <v>455</v>
      </c>
    </row>
    <row r="22" spans="2:4" ht="28.5" customHeight="1">
      <c r="B22" s="54" t="s">
        <v>393</v>
      </c>
      <c r="C22" s="114">
        <f>IFERROR(DATA_SHEET!Y11,"")</f>
        <v>0</v>
      </c>
      <c r="D22" s="54" t="s">
        <v>455</v>
      </c>
    </row>
    <row r="23" spans="2:4" ht="28.5" customHeight="1">
      <c r="B23" s="54" t="s">
        <v>394</v>
      </c>
      <c r="C23" s="114">
        <f>IFERROR(DATA_SHEET!Y12,"")</f>
        <v>0</v>
      </c>
      <c r="D23" s="54" t="s">
        <v>455</v>
      </c>
    </row>
    <row r="24" spans="2:4" ht="28.5" customHeight="1">
      <c r="B24" s="54" t="s">
        <v>392</v>
      </c>
      <c r="C24" s="114">
        <f>IFERROR(DATA_SHEET!Y13,"")</f>
        <v>0</v>
      </c>
      <c r="D24" s="54" t="s">
        <v>455</v>
      </c>
    </row>
    <row r="25" spans="2:4" ht="28.5" customHeight="1">
      <c r="B25" s="54" t="s">
        <v>403</v>
      </c>
      <c r="C25" s="114" t="str">
        <f>IFERROR(C21+C20+C19+C18+C17,"")</f>
        <v/>
      </c>
      <c r="D25" s="54" t="s">
        <v>455</v>
      </c>
    </row>
    <row r="26" spans="2:4" ht="28.5" customHeight="1">
      <c r="B26" s="42"/>
      <c r="C26" s="115"/>
      <c r="D26" s="57"/>
    </row>
  </sheetData>
  <sheetProtection algorithmName="SHA-512" hashValue="P4VBMP5pMc/CJrs1JdbZU8EhQhwCJJabe/iqokS/Y/j4jxcfL96RN3uyDbceofZGD+0ID2FwxqAq1exunX6PUw==" saltValue="51r3bDmmP5pZVlGsBGOKtA==" spinCount="100000" sheet="1" objects="1" scenarios="1" selectLockedCells="1" selectUnlockedCells="1"/>
  <mergeCells count="4">
    <mergeCell ref="B1:F1"/>
    <mergeCell ref="B15:C15"/>
    <mergeCell ref="C2:E2"/>
    <mergeCell ref="C6:D6"/>
  </mergeCells>
  <phoneticPr fontId="3" type="noConversion"/>
  <dataValidations disablePrompts="1" xWindow="266" yWindow="851" count="8">
    <dataValidation allowBlank="1" showInputMessage="1" showErrorMessage="1" prompt="Create a budget summary in this worksheet. Totals and Cash Balance are in cells C3 through C10. % of income spent is in cell B11, corresponding pie chart is in cell B3" sqref="A1:A2" xr:uid="{C74E5274-CD49-42C7-9843-755E84C5B61B}"/>
    <dataValidation allowBlank="1" showInputMessage="1" showErrorMessage="1" prompt="% of income spent. This value is automatically calculated" sqref="B13" xr:uid="{AEC194B4-B907-4208-BB20-84F1E26B5773}"/>
    <dataValidation allowBlank="1" showInputMessage="1" showErrorMessage="1" prompt="Total Monthly Income is automatically calculated" sqref="C5" xr:uid="{0655625D-39A7-4D24-A666-F75548AB044E}"/>
    <dataValidation allowBlank="1" showInputMessage="1" showErrorMessage="1" prompt="Total Monthly Expenses is automatically calculated" sqref="C7" xr:uid="{49DC008B-08EE-4B0E-9B61-B13DBC8F7DCF}"/>
    <dataValidation allowBlank="1" showInputMessage="1" showErrorMessage="1" prompt="Total Monthly Savings is automatically calculated" sqref="C9" xr:uid="{7B31B1DE-78C2-411B-9F38-26E09BCB52D9}"/>
    <dataValidation allowBlank="1" showInputMessage="1" showErrorMessage="1" prompt="Cash Balance is automatically calculated" sqref="C11 C13" xr:uid="{C6BE3289-258C-4303-AABD-43909EC58630}"/>
    <dataValidation allowBlank="1" showErrorMessage="1" sqref="B1:F1 C3 C12 C17 C19:C20 C22 B17:B24 B5" xr:uid="{7C1BE2DA-1006-49CB-AE52-09E2304099BF}"/>
    <dataValidation allowBlank="1" showInputMessage="1" showErrorMessage="1" prompt="% of Income Spent pie chart is in cells B3 through B10" sqref="B7 B9:B11 B13" xr:uid="{940AE451-431B-41DE-8AD1-C8DC3899C983}"/>
  </dataValidations>
  <printOptions horizontalCentered="1"/>
  <pageMargins left="0.7" right="0.7" top="0.75" bottom="0.75" header="0.3" footer="0.3"/>
  <pageSetup scale="90" fitToHeight="0" orientation="portrait" r:id="rId1"/>
  <headerFooter differentFirst="1">
    <oddFooter>&amp;CPage &amp;P of &amp;N</oddFooter>
  </headerFooter>
  <ignoredErrors>
    <ignoredError sqref="B6:B7" evalError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</vt:lpstr>
      <vt:lpstr>TALLY_SHEET</vt:lpstr>
      <vt:lpstr>DATA_SHEET</vt:lpstr>
      <vt:lpstr>SUMMARY</vt:lpstr>
      <vt:lpstr>SUMMARY!BudgetTitle</vt:lpstr>
      <vt:lpstr>TALLY_SHEET!Print_Area</vt:lpstr>
      <vt:lpstr>SUMMARY!Print_Titles</vt:lpstr>
      <vt:lpstr>SUMMARY!Title1</vt:lpstr>
      <vt:lpstr>SUMMARY!Total_Monthly_Expenses</vt:lpstr>
      <vt:lpstr>SUMMARY!Total_Monthly_Income</vt:lpstr>
      <vt:lpstr>SUMMARY!Total_Monthly_Savings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Stewart Ian Cameron</cp:lastModifiedBy>
  <cp:lastPrinted>2024-04-30T21:12:49Z</cp:lastPrinted>
  <dcterms:created xsi:type="dcterms:W3CDTF">2022-09-05T14:54:27Z</dcterms:created>
  <dcterms:modified xsi:type="dcterms:W3CDTF">2024-04-30T22:20:28Z</dcterms:modified>
</cp:coreProperties>
</file>